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O:\Contracts and Grants\individual\BAILERH\FY19 4-digit budget pools\"/>
    </mc:Choice>
  </mc:AlternateContent>
  <xr:revisionPtr revIDLastSave="0" documentId="13_ncr:1_{777854DE-E956-4644-B44E-366D5F387D3F}" xr6:coauthVersionLast="47" xr6:coauthVersionMax="47" xr10:uidLastSave="{00000000-0000-0000-0000-000000000000}"/>
  <bookViews>
    <workbookView xWindow="28680" yWindow="-120" windowWidth="29040" windowHeight="15840" xr2:uid="{00000000-000D-0000-FFFF-FFFF00000000}"/>
  </bookViews>
  <sheets>
    <sheet name="4-digit budget" sheetId="3" r:id="rId1"/>
    <sheet name="DROP DOWN CHOICES" sheetId="4" r:id="rId2"/>
    <sheet name="GUIDANCE" sheetId="9" r:id="rId3"/>
    <sheet name="JV INPUT-PARENT" sheetId="2" r:id="rId4"/>
    <sheet name="JV INPUT-COST SHARE" sheetId="6" r:id="rId5"/>
    <sheet name="CGA ONLY-SSB JV" sheetId="5" r:id="rId6"/>
  </sheets>
  <definedNames>
    <definedName name="_xlnm._FilterDatabase" localSheetId="5" hidden="1">'CGA ONLY-SSB JV'!$B$6:$N$33</definedName>
    <definedName name="_xlnm.Print_Area" localSheetId="0">'4-digit budget'!$A$4:$K$197</definedName>
    <definedName name="_xlnm.Print_Area" localSheetId="5">'CGA ONLY-SSB JV'!$A$5:$O$52</definedName>
    <definedName name="_xlnm.Print_Titles" localSheetId="2">GUIDANCE!$1:$1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9" i="3" l="1"/>
  <c r="H189" i="3"/>
  <c r="I189" i="3"/>
  <c r="J189" i="3"/>
  <c r="F189" i="3"/>
  <c r="J146" i="3"/>
  <c r="J145" i="3"/>
  <c r="J144" i="3"/>
  <c r="J143" i="3"/>
  <c r="J142" i="3"/>
  <c r="J141" i="3"/>
  <c r="I146" i="3"/>
  <c r="I145" i="3"/>
  <c r="I144" i="3"/>
  <c r="I143" i="3"/>
  <c r="I142" i="3"/>
  <c r="I141" i="3"/>
  <c r="H146" i="3"/>
  <c r="H145" i="3"/>
  <c r="H144" i="3"/>
  <c r="H143" i="3"/>
  <c r="H142" i="3"/>
  <c r="H141" i="3"/>
  <c r="G146" i="3"/>
  <c r="G145" i="3"/>
  <c r="G144" i="3"/>
  <c r="G143" i="3"/>
  <c r="G142" i="3"/>
  <c r="G141" i="3"/>
  <c r="F146" i="3"/>
  <c r="F145" i="3"/>
  <c r="F144" i="3"/>
  <c r="F143" i="3"/>
  <c r="F142" i="3"/>
  <c r="F141" i="3"/>
  <c r="K126" i="3"/>
  <c r="B11" i="2"/>
  <c r="G41" i="2"/>
  <c r="F41" i="2"/>
  <c r="E41" i="2"/>
  <c r="D41" i="2"/>
  <c r="C41" i="2"/>
  <c r="B41" i="2"/>
  <c r="G40" i="2"/>
  <c r="F40" i="2"/>
  <c r="E40" i="2"/>
  <c r="D40" i="2"/>
  <c r="C40" i="2"/>
  <c r="B40" i="2"/>
  <c r="G39" i="2"/>
  <c r="F39" i="2"/>
  <c r="E39" i="2"/>
  <c r="D39" i="2"/>
  <c r="C39" i="2"/>
  <c r="B39" i="2"/>
  <c r="G38" i="2"/>
  <c r="F38" i="2"/>
  <c r="E38" i="2"/>
  <c r="D38" i="2"/>
  <c r="C38" i="2"/>
  <c r="B38" i="2"/>
  <c r="G37" i="2"/>
  <c r="F37" i="2"/>
  <c r="E37" i="2"/>
  <c r="D37" i="2"/>
  <c r="C37" i="2"/>
  <c r="B37" i="2"/>
  <c r="G45" i="3" l="1"/>
  <c r="H45" i="3" s="1"/>
  <c r="I45" i="3" s="1"/>
  <c r="J45" i="3" s="1"/>
  <c r="G44" i="3"/>
  <c r="H44" i="3" s="1"/>
  <c r="I44" i="3" s="1"/>
  <c r="J44" i="3" s="1"/>
  <c r="G37" i="3"/>
  <c r="H37" i="3" s="1"/>
  <c r="I37" i="3" s="1"/>
  <c r="J37" i="3" s="1"/>
  <c r="G36" i="3"/>
  <c r="H36" i="3" s="1"/>
  <c r="I36" i="3" s="1"/>
  <c r="J36" i="3" s="1"/>
  <c r="G35" i="3"/>
  <c r="H35" i="3" s="1"/>
  <c r="I35" i="3" s="1"/>
  <c r="J35" i="3" s="1"/>
  <c r="G34" i="3"/>
  <c r="H34" i="3" s="1"/>
  <c r="I34" i="3" s="1"/>
  <c r="J34" i="3" s="1"/>
  <c r="G43" i="3"/>
  <c r="H43" i="3" s="1"/>
  <c r="I43" i="3" s="1"/>
  <c r="J43" i="3" s="1"/>
  <c r="G33" i="3"/>
  <c r="C11" i="2" s="1"/>
  <c r="H33" i="3" l="1"/>
  <c r="D11" i="2" s="1"/>
  <c r="J46" i="3"/>
  <c r="J47" i="3" s="1"/>
  <c r="I46" i="3"/>
  <c r="I47" i="3" s="1"/>
  <c r="H46" i="3"/>
  <c r="H47" i="3" s="1"/>
  <c r="G46" i="3"/>
  <c r="G47" i="3" s="1"/>
  <c r="F46" i="3"/>
  <c r="F47" i="3" s="1"/>
  <c r="K45" i="3"/>
  <c r="K44" i="3"/>
  <c r="K43" i="3"/>
  <c r="I33" i="3" l="1"/>
  <c r="E11" i="2" s="1"/>
  <c r="C7" i="2"/>
  <c r="D7" i="2"/>
  <c r="E7" i="2"/>
  <c r="B7" i="2"/>
  <c r="L9" i="5" s="1"/>
  <c r="M9" i="5" s="1"/>
  <c r="F7" i="2"/>
  <c r="K46" i="3"/>
  <c r="K47" i="3"/>
  <c r="F27" i="2"/>
  <c r="E27" i="2"/>
  <c r="D27" i="2"/>
  <c r="C27" i="2"/>
  <c r="B27" i="2"/>
  <c r="F25" i="2"/>
  <c r="E25" i="2"/>
  <c r="D25" i="2"/>
  <c r="C25" i="2"/>
  <c r="B25" i="2"/>
  <c r="J33" i="3" l="1"/>
  <c r="F11" i="2" s="1"/>
  <c r="F9" i="5"/>
  <c r="H9" i="5"/>
  <c r="B9" i="5"/>
  <c r="G9" i="5"/>
  <c r="K9" i="5"/>
  <c r="G7" i="2"/>
  <c r="D9" i="5"/>
  <c r="C9" i="5"/>
  <c r="E9" i="5"/>
  <c r="D2" i="5"/>
  <c r="D1" i="5"/>
  <c r="J174" i="3" l="1"/>
  <c r="I174" i="3"/>
  <c r="H174" i="3"/>
  <c r="G174" i="3"/>
  <c r="F174" i="3"/>
  <c r="J92" i="3" l="1"/>
  <c r="I92" i="3"/>
  <c r="H92" i="3"/>
  <c r="G92" i="3"/>
  <c r="F92" i="3" l="1"/>
  <c r="F58" i="3"/>
  <c r="G26" i="3"/>
  <c r="H26" i="3" s="1"/>
  <c r="I26" i="3" s="1"/>
  <c r="G25" i="3"/>
  <c r="H25" i="3" s="1"/>
  <c r="I25" i="3" s="1"/>
  <c r="J25" i="3" s="1"/>
  <c r="G24" i="3"/>
  <c r="H24" i="3" s="1"/>
  <c r="I24" i="3" s="1"/>
  <c r="G23" i="3"/>
  <c r="H23" i="3" s="1"/>
  <c r="I23" i="3" s="1"/>
  <c r="J23" i="3" s="1"/>
  <c r="G22" i="3"/>
  <c r="H22" i="3" s="1"/>
  <c r="I22" i="3" s="1"/>
  <c r="G21" i="3"/>
  <c r="H21" i="3" s="1"/>
  <c r="I21" i="3" s="1"/>
  <c r="J52" i="3"/>
  <c r="F9" i="2" s="1"/>
  <c r="I52" i="3"/>
  <c r="E9" i="2" s="1"/>
  <c r="H52" i="3"/>
  <c r="G52" i="3"/>
  <c r="F52" i="3"/>
  <c r="B9" i="2" s="1"/>
  <c r="F187" i="3"/>
  <c r="G187" i="3"/>
  <c r="H187" i="3"/>
  <c r="I187" i="3"/>
  <c r="J187" i="3"/>
  <c r="F23" i="2"/>
  <c r="E23" i="2"/>
  <c r="D23" i="2"/>
  <c r="C23" i="2"/>
  <c r="B23" i="2"/>
  <c r="K80" i="3"/>
  <c r="G23" i="2" s="1"/>
  <c r="K108" i="3"/>
  <c r="F21" i="2"/>
  <c r="E21" i="2"/>
  <c r="D21" i="2"/>
  <c r="C21" i="2"/>
  <c r="B21" i="2"/>
  <c r="F28" i="2"/>
  <c r="E28" i="2"/>
  <c r="D28" i="2"/>
  <c r="C28" i="2"/>
  <c r="B28" i="2"/>
  <c r="F26" i="2"/>
  <c r="E26" i="2"/>
  <c r="D26" i="2"/>
  <c r="C26" i="2"/>
  <c r="B26" i="2"/>
  <c r="F24" i="2"/>
  <c r="E24" i="2"/>
  <c r="D24" i="2"/>
  <c r="C24" i="2"/>
  <c r="B24" i="2"/>
  <c r="F20" i="2"/>
  <c r="E20" i="2"/>
  <c r="D20" i="2"/>
  <c r="C20" i="2"/>
  <c r="B20" i="2"/>
  <c r="F18" i="2"/>
  <c r="E18" i="2"/>
  <c r="D18" i="2"/>
  <c r="C18" i="2"/>
  <c r="B18" i="2"/>
  <c r="J64" i="3"/>
  <c r="F17" i="2" s="1"/>
  <c r="I64" i="3"/>
  <c r="E17" i="2" s="1"/>
  <c r="H64" i="3"/>
  <c r="D17" i="2" s="1"/>
  <c r="G64" i="3"/>
  <c r="C17" i="2"/>
  <c r="F14" i="2"/>
  <c r="E14" i="2"/>
  <c r="D14" i="2"/>
  <c r="C14" i="2"/>
  <c r="B14" i="2"/>
  <c r="K85" i="3"/>
  <c r="G18" i="2" s="1"/>
  <c r="K84" i="3"/>
  <c r="G20" i="2" s="1"/>
  <c r="K83" i="3"/>
  <c r="K82" i="3"/>
  <c r="G24" i="2" s="1"/>
  <c r="K81" i="3"/>
  <c r="G26" i="2" s="1"/>
  <c r="K79" i="3"/>
  <c r="G28" i="2"/>
  <c r="L30" i="5" s="1"/>
  <c r="M30" i="5" s="1"/>
  <c r="F13" i="6"/>
  <c r="E13" i="6"/>
  <c r="D13" i="6"/>
  <c r="C13" i="6"/>
  <c r="B13" i="6"/>
  <c r="F12" i="6"/>
  <c r="E12" i="6"/>
  <c r="D12" i="6"/>
  <c r="C12" i="6"/>
  <c r="B12" i="6"/>
  <c r="K51" i="3"/>
  <c r="K57" i="3"/>
  <c r="K109" i="3"/>
  <c r="F111" i="3"/>
  <c r="K110" i="3"/>
  <c r="J120" i="3"/>
  <c r="F46" i="2" s="1"/>
  <c r="I120" i="3"/>
  <c r="E46" i="2" s="1"/>
  <c r="H120" i="3"/>
  <c r="D46" i="2" s="1"/>
  <c r="G120" i="3"/>
  <c r="C46" i="2" s="1"/>
  <c r="F120" i="3"/>
  <c r="B46" i="2" s="1"/>
  <c r="K119" i="3"/>
  <c r="K87" i="3"/>
  <c r="G14" i="2"/>
  <c r="L41" i="5"/>
  <c r="M41" i="5" s="1"/>
  <c r="B8" i="2"/>
  <c r="K67" i="3"/>
  <c r="G25" i="2" s="1"/>
  <c r="K69" i="3"/>
  <c r="L27" i="5"/>
  <c r="M27" i="5" s="1"/>
  <c r="F14" i="3"/>
  <c r="J115" i="3"/>
  <c r="F15" i="2" s="1"/>
  <c r="I115" i="3"/>
  <c r="E15" i="2" s="1"/>
  <c r="H115" i="3"/>
  <c r="D15" i="2" s="1"/>
  <c r="G115" i="3"/>
  <c r="C15" i="2" s="1"/>
  <c r="F115" i="3"/>
  <c r="B15" i="2" s="1"/>
  <c r="K114" i="3"/>
  <c r="K88" i="3"/>
  <c r="G21" i="2"/>
  <c r="K68" i="3"/>
  <c r="G27" i="2" s="1"/>
  <c r="L29" i="5"/>
  <c r="M29" i="5" s="1"/>
  <c r="F15" i="6"/>
  <c r="F14" i="6"/>
  <c r="F11" i="6"/>
  <c r="F9" i="6"/>
  <c r="F8" i="6"/>
  <c r="F7" i="6"/>
  <c r="F6" i="6"/>
  <c r="F5" i="6"/>
  <c r="E15" i="6"/>
  <c r="E14" i="6"/>
  <c r="E11" i="6"/>
  <c r="E9" i="6"/>
  <c r="E8" i="6"/>
  <c r="E7" i="6"/>
  <c r="E6" i="6"/>
  <c r="E5" i="6"/>
  <c r="D15" i="6"/>
  <c r="D14" i="6"/>
  <c r="D11" i="6"/>
  <c r="D9" i="6"/>
  <c r="D8" i="6"/>
  <c r="D7" i="6"/>
  <c r="D6" i="6"/>
  <c r="D5" i="6"/>
  <c r="C15" i="6"/>
  <c r="C14" i="6"/>
  <c r="C11" i="6"/>
  <c r="C9" i="6"/>
  <c r="C8" i="6"/>
  <c r="C7" i="6"/>
  <c r="C6" i="6"/>
  <c r="C5" i="6"/>
  <c r="F35" i="2"/>
  <c r="F42" i="2"/>
  <c r="F36" i="2"/>
  <c r="F22" i="2"/>
  <c r="F19" i="2"/>
  <c r="E35" i="2"/>
  <c r="E42" i="2"/>
  <c r="E36" i="2"/>
  <c r="E22" i="2"/>
  <c r="E19" i="2"/>
  <c r="D35" i="2"/>
  <c r="D42" i="2"/>
  <c r="D36" i="2"/>
  <c r="D22" i="2"/>
  <c r="D19" i="2"/>
  <c r="C35" i="2"/>
  <c r="C42" i="2"/>
  <c r="C36" i="2"/>
  <c r="C22" i="2"/>
  <c r="C19" i="2"/>
  <c r="B5" i="2"/>
  <c r="B15" i="6"/>
  <c r="B14" i="6"/>
  <c r="B11" i="6"/>
  <c r="B9" i="6"/>
  <c r="B7" i="6"/>
  <c r="J172" i="3"/>
  <c r="I172" i="3"/>
  <c r="H172" i="3"/>
  <c r="G172" i="3"/>
  <c r="F172" i="3"/>
  <c r="K171" i="3"/>
  <c r="K170" i="3"/>
  <c r="K169" i="3"/>
  <c r="G7" i="6" s="1"/>
  <c r="G9" i="6"/>
  <c r="B8" i="6"/>
  <c r="B10" i="2"/>
  <c r="B6" i="6"/>
  <c r="B5" i="6"/>
  <c r="B22" i="2"/>
  <c r="K89" i="3"/>
  <c r="B35" i="2"/>
  <c r="B42" i="2"/>
  <c r="K104" i="3"/>
  <c r="G42" i="2" s="1"/>
  <c r="B36" i="2"/>
  <c r="B19" i="2"/>
  <c r="B6" i="2"/>
  <c r="K186" i="3"/>
  <c r="K185" i="3"/>
  <c r="G15" i="6"/>
  <c r="K184" i="3"/>
  <c r="G14" i="6"/>
  <c r="J180" i="3"/>
  <c r="J190" i="3" s="1"/>
  <c r="I180" i="3"/>
  <c r="I190" i="3" s="1"/>
  <c r="H180" i="3"/>
  <c r="H190" i="3" s="1"/>
  <c r="G180" i="3"/>
  <c r="G190" i="3" s="1"/>
  <c r="F180" i="3"/>
  <c r="K179" i="3"/>
  <c r="G13" i="6"/>
  <c r="K178" i="3"/>
  <c r="G12" i="6"/>
  <c r="K177" i="3"/>
  <c r="J164" i="3"/>
  <c r="I164" i="3"/>
  <c r="H164" i="3"/>
  <c r="G164" i="3"/>
  <c r="F164" i="3"/>
  <c r="F166" i="3" s="1"/>
  <c r="K163" i="3"/>
  <c r="K162" i="3"/>
  <c r="K161" i="3"/>
  <c r="K160" i="3"/>
  <c r="G8" i="6"/>
  <c r="K159" i="3"/>
  <c r="G6" i="6"/>
  <c r="K158" i="3"/>
  <c r="G5" i="6" s="1"/>
  <c r="J137" i="3"/>
  <c r="I137" i="3"/>
  <c r="H137" i="3"/>
  <c r="G137" i="3"/>
  <c r="F137" i="3"/>
  <c r="K136" i="3"/>
  <c r="K135" i="3"/>
  <c r="K134" i="3"/>
  <c r="K133" i="3"/>
  <c r="K132" i="3"/>
  <c r="K131" i="3"/>
  <c r="K91" i="3"/>
  <c r="K90" i="3"/>
  <c r="K86" i="3"/>
  <c r="J75" i="3"/>
  <c r="F16" i="2" s="1"/>
  <c r="I75" i="3"/>
  <c r="E16" i="2" s="1"/>
  <c r="H75" i="3"/>
  <c r="D16" i="2" s="1"/>
  <c r="G75" i="3"/>
  <c r="C16" i="2" s="1"/>
  <c r="F75" i="3"/>
  <c r="B16" i="2" s="1"/>
  <c r="K74" i="3"/>
  <c r="K73" i="3"/>
  <c r="J99" i="3"/>
  <c r="F30" i="2" s="1"/>
  <c r="I99" i="3"/>
  <c r="E30" i="2" s="1"/>
  <c r="H99" i="3"/>
  <c r="D30" i="2" s="1"/>
  <c r="G99" i="3"/>
  <c r="C30" i="2" s="1"/>
  <c r="F99" i="3"/>
  <c r="B30" i="2" s="1"/>
  <c r="K98" i="3"/>
  <c r="K97" i="3"/>
  <c r="K96" i="3"/>
  <c r="J70" i="3"/>
  <c r="I70" i="3"/>
  <c r="H70" i="3"/>
  <c r="G70" i="3"/>
  <c r="F70" i="3"/>
  <c r="J111" i="3"/>
  <c r="I111" i="3"/>
  <c r="H111" i="3"/>
  <c r="G111" i="3"/>
  <c r="K107" i="3"/>
  <c r="K105" i="3"/>
  <c r="G35" i="2" s="1"/>
  <c r="K103" i="3"/>
  <c r="G36" i="2" s="1"/>
  <c r="F64" i="3"/>
  <c r="B17" i="2" s="1"/>
  <c r="K63" i="3"/>
  <c r="K62" i="3"/>
  <c r="K61" i="3"/>
  <c r="J58" i="3"/>
  <c r="F12" i="2" s="1"/>
  <c r="I58" i="3"/>
  <c r="E12" i="2" s="1"/>
  <c r="H58" i="3"/>
  <c r="D12" i="2" s="1"/>
  <c r="G58" i="3"/>
  <c r="C12" i="2" s="1"/>
  <c r="K56" i="3"/>
  <c r="K50" i="3"/>
  <c r="F38" i="3"/>
  <c r="F27" i="3"/>
  <c r="F29" i="3" s="1"/>
  <c r="C8" i="2"/>
  <c r="D8" i="2"/>
  <c r="C10" i="2"/>
  <c r="G11" i="6"/>
  <c r="B12" i="2"/>
  <c r="G22" i="2"/>
  <c r="G19" i="2"/>
  <c r="G38" i="3"/>
  <c r="K34" i="3"/>
  <c r="K36" i="3"/>
  <c r="K35" i="3"/>
  <c r="E8" i="2"/>
  <c r="D10" i="2"/>
  <c r="K37" i="3"/>
  <c r="H38" i="3"/>
  <c r="E10" i="2"/>
  <c r="E5" i="2"/>
  <c r="I38" i="3"/>
  <c r="F10" i="2"/>
  <c r="F8" i="2"/>
  <c r="J38" i="3"/>
  <c r="K33" i="3"/>
  <c r="G10" i="2"/>
  <c r="G8" i="2"/>
  <c r="G11" i="2" l="1"/>
  <c r="L26" i="5"/>
  <c r="M26" i="5" s="1"/>
  <c r="L25" i="5"/>
  <c r="M25" i="5" s="1"/>
  <c r="G166" i="3"/>
  <c r="H166" i="3"/>
  <c r="I166" i="3"/>
  <c r="I194" i="3" s="1"/>
  <c r="J166" i="3"/>
  <c r="J40" i="3"/>
  <c r="I40" i="3"/>
  <c r="H40" i="3"/>
  <c r="G40" i="3"/>
  <c r="L10" i="5"/>
  <c r="M10" i="5" s="1"/>
  <c r="L23" i="5"/>
  <c r="M23" i="5" s="1"/>
  <c r="L44" i="5"/>
  <c r="M44" i="5" s="1"/>
  <c r="L39" i="5"/>
  <c r="M39" i="5" s="1"/>
  <c r="L38" i="5"/>
  <c r="M38" i="5" s="1"/>
  <c r="L21" i="5"/>
  <c r="M21" i="5" s="1"/>
  <c r="L37" i="5"/>
  <c r="M37" i="5" s="1"/>
  <c r="L13" i="5"/>
  <c r="M13" i="5" s="1"/>
  <c r="L43" i="5"/>
  <c r="K43" i="5" s="1"/>
  <c r="L42" i="5"/>
  <c r="M42" i="5" s="1"/>
  <c r="L40" i="5"/>
  <c r="M40" i="5" s="1"/>
  <c r="L20" i="5"/>
  <c r="M20" i="5" s="1"/>
  <c r="L12" i="5"/>
  <c r="M12" i="5" s="1"/>
  <c r="L28" i="5"/>
  <c r="M28" i="5" s="1"/>
  <c r="L16" i="5"/>
  <c r="M16" i="5" s="1"/>
  <c r="L22" i="5"/>
  <c r="M22" i="5" s="1"/>
  <c r="L24" i="5"/>
  <c r="M24" i="5" s="1"/>
  <c r="K174" i="3"/>
  <c r="K115" i="3"/>
  <c r="G15" i="2" s="1"/>
  <c r="L17" i="5" s="1"/>
  <c r="K187" i="3"/>
  <c r="K52" i="3"/>
  <c r="G9" i="2" s="1"/>
  <c r="L11" i="5" s="1"/>
  <c r="K11" i="5" s="1"/>
  <c r="D10" i="6"/>
  <c r="D19" i="6" s="1"/>
  <c r="G194" i="3"/>
  <c r="K92" i="3"/>
  <c r="B10" i="6"/>
  <c r="B19" i="6" s="1"/>
  <c r="F10" i="6"/>
  <c r="F19" i="6" s="1"/>
  <c r="H194" i="3"/>
  <c r="G192" i="3"/>
  <c r="K164" i="3"/>
  <c r="K70" i="3"/>
  <c r="K172" i="3"/>
  <c r="C10" i="6"/>
  <c r="C19" i="6" s="1"/>
  <c r="H192" i="3"/>
  <c r="H195" i="3" s="1"/>
  <c r="K64" i="3"/>
  <c r="G17" i="2" s="1"/>
  <c r="L19" i="5" s="1"/>
  <c r="K111" i="3"/>
  <c r="K99" i="3"/>
  <c r="G30" i="2" s="1"/>
  <c r="L32" i="5" s="1"/>
  <c r="H32" i="5" s="1"/>
  <c r="K180" i="3"/>
  <c r="K38" i="3"/>
  <c r="K75" i="3"/>
  <c r="G16" i="2" s="1"/>
  <c r="L18" i="5" s="1"/>
  <c r="D18" i="5" s="1"/>
  <c r="F40" i="3"/>
  <c r="J24" i="3"/>
  <c r="K24" i="3" s="1"/>
  <c r="J26" i="3"/>
  <c r="K26" i="3" s="1"/>
  <c r="J192" i="3"/>
  <c r="J195" i="3" s="1"/>
  <c r="K137" i="3"/>
  <c r="K120" i="3"/>
  <c r="G46" i="2" s="1"/>
  <c r="L49" i="5" s="1"/>
  <c r="B49" i="5" s="1"/>
  <c r="H54" i="3"/>
  <c r="D29" i="2" s="1"/>
  <c r="H53" i="3"/>
  <c r="F194" i="3"/>
  <c r="D9" i="2"/>
  <c r="I54" i="3"/>
  <c r="E29" i="2" s="1"/>
  <c r="I53" i="3"/>
  <c r="G53" i="3"/>
  <c r="G54" i="3"/>
  <c r="C29" i="2" s="1"/>
  <c r="K23" i="3"/>
  <c r="K25" i="3"/>
  <c r="J194" i="3"/>
  <c r="F190" i="3"/>
  <c r="K58" i="3"/>
  <c r="G12" i="2" s="1"/>
  <c r="L14" i="5" s="1"/>
  <c r="C9" i="2"/>
  <c r="F54" i="3"/>
  <c r="B29" i="2" s="1"/>
  <c r="F53" i="3"/>
  <c r="J54" i="3"/>
  <c r="F29" i="2" s="1"/>
  <c r="J53" i="3"/>
  <c r="D29" i="5"/>
  <c r="B29" i="5"/>
  <c r="H29" i="5"/>
  <c r="F29" i="5"/>
  <c r="E29" i="5"/>
  <c r="K29" i="5"/>
  <c r="C29" i="5"/>
  <c r="G29" i="5"/>
  <c r="C27" i="5"/>
  <c r="K27" i="5"/>
  <c r="G27" i="5"/>
  <c r="F27" i="5"/>
  <c r="H27" i="5"/>
  <c r="E27" i="5"/>
  <c r="D27" i="5"/>
  <c r="B27" i="5"/>
  <c r="D30" i="5"/>
  <c r="B30" i="5"/>
  <c r="H30" i="5"/>
  <c r="F30" i="5"/>
  <c r="E30" i="5"/>
  <c r="K30" i="5"/>
  <c r="G30" i="5"/>
  <c r="C30" i="5"/>
  <c r="C41" i="5"/>
  <c r="K41" i="5"/>
  <c r="G41" i="5"/>
  <c r="D41" i="5"/>
  <c r="B41" i="5"/>
  <c r="H41" i="5"/>
  <c r="F41" i="5"/>
  <c r="E41" i="5"/>
  <c r="D26" i="5"/>
  <c r="B26" i="5"/>
  <c r="H26" i="5"/>
  <c r="F26" i="5"/>
  <c r="E26" i="5"/>
  <c r="C26" i="5"/>
  <c r="K26" i="5"/>
  <c r="G26" i="5"/>
  <c r="D25" i="5"/>
  <c r="E25" i="5"/>
  <c r="C6" i="2"/>
  <c r="G27" i="3"/>
  <c r="G29" i="3" s="1"/>
  <c r="D5" i="2"/>
  <c r="C5" i="2"/>
  <c r="E6" i="2"/>
  <c r="J22" i="3"/>
  <c r="F6" i="2" s="1"/>
  <c r="D6" i="2"/>
  <c r="J21" i="3"/>
  <c r="K21" i="3" s="1"/>
  <c r="G5" i="2" s="1"/>
  <c r="L7" i="5" s="1"/>
  <c r="I27" i="3"/>
  <c r="H27" i="3"/>
  <c r="F25" i="5" l="1"/>
  <c r="G195" i="3"/>
  <c r="H25" i="5"/>
  <c r="G25" i="5"/>
  <c r="C25" i="5"/>
  <c r="K25" i="5"/>
  <c r="B25" i="5"/>
  <c r="C10" i="5"/>
  <c r="F10" i="5"/>
  <c r="H10" i="5"/>
  <c r="K10" i="5"/>
  <c r="B10" i="5"/>
  <c r="D10" i="5"/>
  <c r="G37" i="5"/>
  <c r="B43" i="5"/>
  <c r="E10" i="5"/>
  <c r="G10" i="5"/>
  <c r="I192" i="3"/>
  <c r="I195" i="3" s="1"/>
  <c r="K166" i="3"/>
  <c r="E10" i="6"/>
  <c r="E19" i="6" s="1"/>
  <c r="K143" i="3"/>
  <c r="K40" i="3"/>
  <c r="G123" i="3"/>
  <c r="G126" i="3" s="1"/>
  <c r="G149" i="3" s="1"/>
  <c r="F123" i="3"/>
  <c r="B13" i="2"/>
  <c r="C13" i="2"/>
  <c r="K23" i="5"/>
  <c r="C39" i="5"/>
  <c r="D39" i="5"/>
  <c r="H12" i="5"/>
  <c r="H23" i="5"/>
  <c r="G23" i="5"/>
  <c r="E13" i="5"/>
  <c r="D44" i="5"/>
  <c r="K38" i="5"/>
  <c r="B23" i="5"/>
  <c r="C23" i="5"/>
  <c r="G38" i="5"/>
  <c r="D13" i="5"/>
  <c r="K12" i="5"/>
  <c r="D23" i="5"/>
  <c r="B44" i="5"/>
  <c r="E43" i="5"/>
  <c r="K44" i="5"/>
  <c r="C43" i="5"/>
  <c r="C12" i="5"/>
  <c r="B38" i="5"/>
  <c r="F12" i="5"/>
  <c r="D38" i="5"/>
  <c r="C44" i="5"/>
  <c r="H43" i="5"/>
  <c r="F21" i="5"/>
  <c r="B21" i="5"/>
  <c r="F42" i="5"/>
  <c r="G21" i="5"/>
  <c r="C21" i="5"/>
  <c r="C42" i="5"/>
  <c r="H42" i="5"/>
  <c r="D12" i="5"/>
  <c r="B12" i="5"/>
  <c r="H21" i="5"/>
  <c r="D21" i="5"/>
  <c r="G42" i="5"/>
  <c r="B42" i="5"/>
  <c r="F38" i="5"/>
  <c r="E38" i="5"/>
  <c r="H44" i="5"/>
  <c r="E44" i="5"/>
  <c r="G43" i="5"/>
  <c r="E12" i="5"/>
  <c r="G12" i="5"/>
  <c r="E21" i="5"/>
  <c r="K21" i="5"/>
  <c r="E23" i="5"/>
  <c r="F23" i="5"/>
  <c r="K42" i="5"/>
  <c r="C38" i="5"/>
  <c r="H38" i="5"/>
  <c r="F44" i="5"/>
  <c r="G44" i="5"/>
  <c r="H28" i="5"/>
  <c r="F43" i="5"/>
  <c r="M43" i="5"/>
  <c r="G39" i="5"/>
  <c r="K37" i="5"/>
  <c r="K39" i="5"/>
  <c r="H39" i="5"/>
  <c r="B37" i="5"/>
  <c r="F39" i="5"/>
  <c r="E39" i="5"/>
  <c r="B39" i="5"/>
  <c r="D37" i="5"/>
  <c r="D43" i="5"/>
  <c r="B13" i="5"/>
  <c r="K13" i="5"/>
  <c r="F37" i="5"/>
  <c r="C37" i="5"/>
  <c r="H13" i="5"/>
  <c r="G13" i="5"/>
  <c r="F13" i="5"/>
  <c r="C13" i="5"/>
  <c r="H37" i="5"/>
  <c r="K20" i="5"/>
  <c r="H20" i="5"/>
  <c r="F40" i="5"/>
  <c r="H40" i="5"/>
  <c r="C20" i="5"/>
  <c r="B20" i="5"/>
  <c r="E22" i="5"/>
  <c r="E20" i="5"/>
  <c r="D20" i="5"/>
  <c r="F22" i="5"/>
  <c r="G40" i="5"/>
  <c r="G20" i="5"/>
  <c r="F20" i="5"/>
  <c r="E42" i="5"/>
  <c r="D42" i="5"/>
  <c r="G22" i="5"/>
  <c r="K40" i="5"/>
  <c r="D40" i="5"/>
  <c r="C40" i="5"/>
  <c r="O44" i="5"/>
  <c r="B40" i="5"/>
  <c r="E40" i="5"/>
  <c r="G28" i="5"/>
  <c r="H16" i="5"/>
  <c r="K28" i="5"/>
  <c r="K16" i="5"/>
  <c r="F28" i="5"/>
  <c r="C16" i="5"/>
  <c r="E16" i="5"/>
  <c r="D16" i="5"/>
  <c r="D28" i="5"/>
  <c r="C28" i="5"/>
  <c r="B16" i="5"/>
  <c r="G16" i="5"/>
  <c r="F16" i="5"/>
  <c r="E28" i="5"/>
  <c r="B28" i="5"/>
  <c r="K22" i="5"/>
  <c r="B22" i="5"/>
  <c r="C22" i="5"/>
  <c r="D22" i="5"/>
  <c r="H22" i="5"/>
  <c r="H24" i="5"/>
  <c r="D24" i="5"/>
  <c r="F24" i="5"/>
  <c r="B24" i="5"/>
  <c r="G10" i="6"/>
  <c r="G19" i="6" s="1"/>
  <c r="G32" i="5"/>
  <c r="M32" i="5"/>
  <c r="K24" i="5"/>
  <c r="E24" i="5"/>
  <c r="K194" i="3"/>
  <c r="G24" i="5"/>
  <c r="C24" i="5"/>
  <c r="K145" i="3"/>
  <c r="E11" i="5"/>
  <c r="B18" i="5"/>
  <c r="B32" i="5"/>
  <c r="F11" i="5"/>
  <c r="K18" i="5"/>
  <c r="D32" i="5"/>
  <c r="E18" i="5"/>
  <c r="K32" i="5"/>
  <c r="D11" i="5"/>
  <c r="D19" i="5"/>
  <c r="M19" i="5"/>
  <c r="G17" i="5"/>
  <c r="M17" i="5"/>
  <c r="C49" i="5"/>
  <c r="M49" i="5"/>
  <c r="G18" i="5"/>
  <c r="M18" i="5"/>
  <c r="G11" i="5"/>
  <c r="M11" i="5"/>
  <c r="H17" i="5"/>
  <c r="B14" i="5"/>
  <c r="M14" i="5"/>
  <c r="B17" i="5"/>
  <c r="D17" i="5"/>
  <c r="K17" i="5"/>
  <c r="F32" i="5"/>
  <c r="C32" i="5"/>
  <c r="F17" i="5"/>
  <c r="C17" i="5"/>
  <c r="H11" i="5"/>
  <c r="C11" i="5"/>
  <c r="H18" i="5"/>
  <c r="C18" i="5"/>
  <c r="E32" i="5"/>
  <c r="E17" i="5"/>
  <c r="B11" i="5"/>
  <c r="F18" i="5"/>
  <c r="K141" i="3"/>
  <c r="E14" i="5"/>
  <c r="D14" i="5"/>
  <c r="K14" i="5"/>
  <c r="F14" i="5"/>
  <c r="C14" i="5"/>
  <c r="H14" i="5"/>
  <c r="C19" i="5"/>
  <c r="G14" i="5"/>
  <c r="F19" i="5"/>
  <c r="H19" i="5"/>
  <c r="K19" i="5"/>
  <c r="D49" i="5"/>
  <c r="G49" i="5"/>
  <c r="G19" i="5"/>
  <c r="B19" i="5"/>
  <c r="F49" i="5"/>
  <c r="K49" i="5"/>
  <c r="E19" i="5"/>
  <c r="O49" i="5"/>
  <c r="K53" i="3"/>
  <c r="K142" i="3"/>
  <c r="F192" i="3"/>
  <c r="K190" i="3"/>
  <c r="K144" i="3"/>
  <c r="K54" i="3"/>
  <c r="G29" i="2" s="1"/>
  <c r="L31" i="5" s="1"/>
  <c r="K146" i="3"/>
  <c r="B7" i="5"/>
  <c r="F7" i="5"/>
  <c r="C7" i="5"/>
  <c r="G7" i="5"/>
  <c r="D7" i="5"/>
  <c r="H7" i="5"/>
  <c r="K7" i="5"/>
  <c r="J27" i="3"/>
  <c r="J29" i="3" s="1"/>
  <c r="J123" i="3" s="1"/>
  <c r="J126" i="3" s="1"/>
  <c r="J149" i="3" s="1"/>
  <c r="F5" i="2"/>
  <c r="K22" i="3"/>
  <c r="G6" i="2" s="1"/>
  <c r="L8" i="5" s="1"/>
  <c r="M8" i="5" s="1"/>
  <c r="I29" i="3"/>
  <c r="I123" i="3" s="1"/>
  <c r="I126" i="3" s="1"/>
  <c r="I149" i="3" s="1"/>
  <c r="H29" i="3"/>
  <c r="H123" i="3" s="1"/>
  <c r="H126" i="3" s="1"/>
  <c r="H149" i="3" s="1"/>
  <c r="F126" i="3" l="1"/>
  <c r="F149" i="3" s="1"/>
  <c r="B31" i="2" s="1"/>
  <c r="B48" i="2" s="1"/>
  <c r="E13" i="2"/>
  <c r="F13" i="2"/>
  <c r="D13" i="2"/>
  <c r="C31" i="5"/>
  <c r="M31" i="5"/>
  <c r="F148" i="3"/>
  <c r="K31" i="5"/>
  <c r="B31" i="5"/>
  <c r="H31" i="5"/>
  <c r="D31" i="5"/>
  <c r="F31" i="5"/>
  <c r="E31" i="5"/>
  <c r="K27" i="3"/>
  <c r="K192" i="3"/>
  <c r="F195" i="3"/>
  <c r="K195" i="3" s="1"/>
  <c r="K11" i="3" s="1"/>
  <c r="G31" i="5"/>
  <c r="C8" i="5"/>
  <c r="G8" i="5"/>
  <c r="E8" i="5"/>
  <c r="D8" i="5"/>
  <c r="H8" i="5"/>
  <c r="K8" i="5"/>
  <c r="B8" i="5"/>
  <c r="F8" i="5"/>
  <c r="F31" i="2"/>
  <c r="G148" i="3"/>
  <c r="K29" i="3"/>
  <c r="F150" i="3" l="1"/>
  <c r="F48" i="2"/>
  <c r="G13" i="2"/>
  <c r="K123" i="3"/>
  <c r="K125" i="3" s="1"/>
  <c r="J148" i="3"/>
  <c r="J150" i="3" s="1"/>
  <c r="E31" i="2"/>
  <c r="E48" i="2" s="1"/>
  <c r="I148" i="3"/>
  <c r="C31" i="2"/>
  <c r="C48" i="2" s="1"/>
  <c r="G150" i="3"/>
  <c r="H148" i="3"/>
  <c r="D31" i="2"/>
  <c r="D48" i="2" s="1"/>
  <c r="I150" i="3" l="1"/>
  <c r="K149" i="3"/>
  <c r="G31" i="2" s="1"/>
  <c r="L33" i="5" s="1"/>
  <c r="M33" i="5" s="1"/>
  <c r="H150" i="3"/>
  <c r="L15" i="5"/>
  <c r="M15" i="5" s="1"/>
  <c r="K148" i="3"/>
  <c r="K10" i="3" l="1"/>
  <c r="C33" i="5"/>
  <c r="G33" i="5"/>
  <c r="E33" i="5"/>
  <c r="D33" i="5"/>
  <c r="H33" i="5"/>
  <c r="K33" i="5"/>
  <c r="B33" i="5"/>
  <c r="F33" i="5"/>
  <c r="K15" i="5"/>
  <c r="B15" i="5"/>
  <c r="F15" i="5"/>
  <c r="C15" i="5"/>
  <c r="G15" i="5"/>
  <c r="E15" i="5"/>
  <c r="D15" i="5"/>
  <c r="H15" i="5"/>
  <c r="O33" i="5"/>
  <c r="O52" i="5" s="1"/>
  <c r="K150" i="3"/>
  <c r="K9" i="3"/>
  <c r="G48" i="2"/>
  <c r="K12" i="3" l="1"/>
  <c r="L12" i="3" s="1"/>
  <c r="L15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Gina Bailey</author>
  </authors>
  <commentList>
    <comment ref="C10" authorId="0" shapeId="0" xr:uid="{00000000-0006-0000-0000-000001000000}">
      <text>
        <r>
          <rPr>
            <b/>
            <sz val="9"/>
            <color indexed="81"/>
            <rFont val="Tahoma"/>
            <family val="2"/>
          </rPr>
          <t>Gina Bailey:</t>
        </r>
        <r>
          <rPr>
            <sz val="9"/>
            <color indexed="81"/>
            <rFont val="Tahoma"/>
            <family val="2"/>
          </rPr>
          <t xml:space="preserve">
Enter Org number</t>
        </r>
      </text>
    </comment>
    <comment ref="D10" authorId="0" shapeId="0" xr:uid="{00000000-0006-0000-0000-000002000000}">
      <text>
        <r>
          <rPr>
            <b/>
            <sz val="9"/>
            <color indexed="81"/>
            <rFont val="Tahoma"/>
            <family val="2"/>
          </rPr>
          <t>Gina Bailey:</t>
        </r>
        <r>
          <rPr>
            <sz val="9"/>
            <color indexed="81"/>
            <rFont val="Tahoma"/>
            <family val="2"/>
          </rPr>
          <t xml:space="preserve">
Enter department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Gina Bailey</author>
  </authors>
  <commentList>
    <comment ref="E7" authorId="0" shapeId="0" xr:uid="{00000000-0006-0000-0500-000001000000}">
      <text>
        <r>
          <rPr>
            <b/>
            <sz val="9"/>
            <color indexed="81"/>
            <rFont val="Tahoma"/>
            <family val="2"/>
          </rPr>
          <t xml:space="preserve">Gina Bailey:
</t>
        </r>
        <r>
          <rPr>
            <sz val="9"/>
            <color indexed="81"/>
            <rFont val="Tahoma"/>
            <family val="2"/>
          </rPr>
          <t>CGA:  enter parent fund number here</t>
        </r>
      </text>
    </comment>
    <comment ref="E37" authorId="0" shapeId="0" xr:uid="{00000000-0006-0000-0500-000002000000}">
      <text>
        <r>
          <rPr>
            <b/>
            <sz val="9"/>
            <color indexed="81"/>
            <rFont val="Tahoma"/>
            <family val="2"/>
          </rPr>
          <t>Gina Bailey:</t>
        </r>
        <r>
          <rPr>
            <sz val="9"/>
            <color indexed="81"/>
            <rFont val="Tahoma"/>
            <family val="2"/>
          </rPr>
          <t xml:space="preserve">
CGA:  enter participant support cost fund number here</t>
        </r>
      </text>
    </comment>
    <comment ref="E49" authorId="0" shapeId="0" xr:uid="{00000000-0006-0000-0500-000003000000}">
      <text>
        <r>
          <rPr>
            <b/>
            <sz val="9"/>
            <color indexed="81"/>
            <rFont val="Tahoma"/>
            <family val="2"/>
          </rPr>
          <t>Gina Bailey:</t>
        </r>
        <r>
          <rPr>
            <sz val="9"/>
            <color indexed="81"/>
            <rFont val="Tahoma"/>
            <family val="2"/>
          </rPr>
          <t xml:space="preserve">
CGA:  enter plant fund number here</t>
        </r>
      </text>
    </comment>
  </commentList>
</comments>
</file>

<file path=xl/sharedStrings.xml><?xml version="1.0" encoding="utf-8"?>
<sst xmlns="http://schemas.openxmlformats.org/spreadsheetml/2006/main" count="336" uniqueCount="217">
  <si>
    <t>AUBURN UNIVERSITY OFFICE OF SPONSORED PROGRAMS</t>
  </si>
  <si>
    <t>Choose drop down options if cell is blue</t>
  </si>
  <si>
    <t>DRAFT BUDGET TEMPLATE (AU MTDC - excludes Participant Support from base)</t>
  </si>
  <si>
    <t>Enter information if cell is grey</t>
  </si>
  <si>
    <t>The following template is provided to allow AU Investigators to develop budgets for sponsored programs activities.  This budget is developed to allow for full Facilities and Administrative (F&amp;A) costs and reflects AU's Modified Total Direct Cost (MTDC) Base - Excludes Participant Support from base.</t>
  </si>
  <si>
    <t>No data entry required if cell is white.</t>
  </si>
  <si>
    <t>Project Director:</t>
  </si>
  <si>
    <t>Summary of Project Costs</t>
  </si>
  <si>
    <t>College/School:</t>
  </si>
  <si>
    <t>Total Direct Costs</t>
  </si>
  <si>
    <t>Total F&amp;A Costs</t>
  </si>
  <si>
    <t>Total Cost Share</t>
  </si>
  <si>
    <t>Sponsor:</t>
  </si>
  <si>
    <t>Total Project Cost</t>
  </si>
  <si>
    <t>Project Period:</t>
  </si>
  <si>
    <t>On or off campus</t>
  </si>
  <si>
    <t>Year 1</t>
  </si>
  <si>
    <t>Year 2</t>
  </si>
  <si>
    <t>Year 3</t>
  </si>
  <si>
    <t>Year 4</t>
  </si>
  <si>
    <t>Year 5</t>
  </si>
  <si>
    <t>Total</t>
  </si>
  <si>
    <t>Project Personnel</t>
  </si>
  <si>
    <t xml:space="preserve">Monthly </t>
  </si>
  <si>
    <t>Type</t>
  </si>
  <si>
    <t>Salaries</t>
  </si>
  <si>
    <t>(Full-time)</t>
  </si>
  <si>
    <t>Effort</t>
  </si>
  <si>
    <t>Total Full-time Personnel</t>
  </si>
  <si>
    <t>Full time benefit rate</t>
  </si>
  <si>
    <r>
      <t>Fringe benefits</t>
    </r>
    <r>
      <rPr>
        <sz val="10"/>
        <color indexed="8"/>
        <rFont val="Arial"/>
        <family val="2"/>
      </rPr>
      <t xml:space="preserve"> </t>
    </r>
  </si>
  <si>
    <t>Monthly</t>
  </si>
  <si>
    <t>(Part-time)</t>
  </si>
  <si>
    <t>Total Part-time Personnel</t>
  </si>
  <si>
    <t>Part-time benefit rate</t>
  </si>
  <si>
    <t xml:space="preserve">Salary </t>
  </si>
  <si>
    <t>No. of Grad. Students</t>
  </si>
  <si>
    <t>Grad student benefit rate</t>
  </si>
  <si>
    <t>Total Grad. Salaries</t>
  </si>
  <si>
    <t>Tuition Recovery %</t>
  </si>
  <si>
    <t>Salary (per year)</t>
  </si>
  <si>
    <t>No. of Undergrad Students</t>
  </si>
  <si>
    <t>Total Undergrad Salaries</t>
  </si>
  <si>
    <t>Consultant(s):</t>
  </si>
  <si>
    <t>Total Consultant Services</t>
  </si>
  <si>
    <t>Participant Support Costs</t>
  </si>
  <si>
    <t># of participants</t>
  </si>
  <si>
    <t>1. Stipends &amp; subsistence (non-AU student)</t>
  </si>
  <si>
    <t>2. Stipends &amp; subsistence (AU student)</t>
  </si>
  <si>
    <t>3. Travel</t>
  </si>
  <si>
    <t>4. Materials/Supplies</t>
  </si>
  <si>
    <t>Total Participant Support</t>
  </si>
  <si>
    <t>Total Materials/Supplies</t>
  </si>
  <si>
    <t>Equipment</t>
  </si>
  <si>
    <t>Description:</t>
  </si>
  <si>
    <t>Total Equipment</t>
  </si>
  <si>
    <t>Travel</t>
  </si>
  <si>
    <t>Domestic:</t>
  </si>
  <si>
    <t>Foreign:</t>
  </si>
  <si>
    <t>Total Travel</t>
  </si>
  <si>
    <t>Other Direct Costs</t>
  </si>
  <si>
    <t>ODC Type</t>
  </si>
  <si>
    <t>Total Other Direct Costs</t>
  </si>
  <si>
    <t>Total Off campus space rental</t>
  </si>
  <si>
    <t>Plant fund expenses</t>
  </si>
  <si>
    <t>Total plant fund expenses</t>
  </si>
  <si>
    <t>(for current AU F&amp;A rates)</t>
  </si>
  <si>
    <t>Institution(s):</t>
  </si>
  <si>
    <t>Subcontract Type</t>
  </si>
  <si>
    <t>Total Subawards</t>
  </si>
  <si>
    <r>
      <rPr>
        <b/>
        <sz val="10"/>
        <color indexed="8"/>
        <rFont val="Arial"/>
        <family val="2"/>
      </rPr>
      <t>AU F&amp;A on Subwards</t>
    </r>
    <r>
      <rPr>
        <sz val="10"/>
        <color indexed="8"/>
        <rFont val="Arial"/>
        <family val="2"/>
      </rPr>
      <t xml:space="preserve"> (based on first $25k of each subaward)</t>
    </r>
  </si>
  <si>
    <t>Total Direct Costs (including subawards)</t>
  </si>
  <si>
    <t>Total Facilities and Administrative Costs</t>
  </si>
  <si>
    <t>Total Requested Funds</t>
  </si>
  <si>
    <r>
      <rPr>
        <b/>
        <sz val="14"/>
        <color indexed="8"/>
        <rFont val="Arial"/>
        <family val="2"/>
      </rPr>
      <t>COST SHARE BUDGET</t>
    </r>
    <r>
      <rPr>
        <sz val="14"/>
        <color indexed="8"/>
        <rFont val="Arial"/>
        <family val="2"/>
      </rPr>
      <t xml:space="preserve"> </t>
    </r>
    <r>
      <rPr>
        <i/>
        <sz val="12"/>
        <color indexed="8"/>
        <rFont val="Arial"/>
        <family val="2"/>
      </rPr>
      <t>(as applicable)</t>
    </r>
  </si>
  <si>
    <t>(faculty &amp; staff)</t>
  </si>
  <si>
    <t>Student Personnel</t>
  </si>
  <si>
    <t>Total Student Personnel</t>
  </si>
  <si>
    <t>Other Miscellaneous Cost Share</t>
  </si>
  <si>
    <t xml:space="preserve">Cost Share Exempt From F&amp;A </t>
  </si>
  <si>
    <t xml:space="preserve">F&amp;A Cost: </t>
  </si>
  <si>
    <t>Unrecovered F&amp;A</t>
  </si>
  <si>
    <t>Total F&amp;A</t>
  </si>
  <si>
    <t xml:space="preserve">Total Direct Costs </t>
  </si>
  <si>
    <t>TOTAL COST SHARING</t>
  </si>
  <si>
    <t>SPONSORED BUDGET</t>
  </si>
  <si>
    <t>Project Type</t>
  </si>
  <si>
    <t>Basic Research</t>
  </si>
  <si>
    <t>Applied Research</t>
  </si>
  <si>
    <t>Developmental Research</t>
  </si>
  <si>
    <t>Instruction</t>
  </si>
  <si>
    <t>Other/Outreach/Extension</t>
  </si>
  <si>
    <t>On/Off Campus</t>
  </si>
  <si>
    <t>On Campus</t>
  </si>
  <si>
    <t>Off Campus</t>
  </si>
  <si>
    <t>Personnel Type</t>
  </si>
  <si>
    <t>Faculty</t>
  </si>
  <si>
    <t>Non-Faculty</t>
  </si>
  <si>
    <t>Technician</t>
  </si>
  <si>
    <t>Full-time staff</t>
  </si>
  <si>
    <t>AU hosted conference meals</t>
  </si>
  <si>
    <t>Computing devices</t>
  </si>
  <si>
    <t>Copying</t>
  </si>
  <si>
    <t>Expendable supplies</t>
  </si>
  <si>
    <t>Printing costs</t>
  </si>
  <si>
    <t>Materials</t>
  </si>
  <si>
    <t>Medical/Surgical/Pharmacy supplies</t>
  </si>
  <si>
    <t>Animal Costs</t>
  </si>
  <si>
    <t>Express mail</t>
  </si>
  <si>
    <t>External analysis</t>
  </si>
  <si>
    <t>Non-student stipends</t>
  </si>
  <si>
    <t>Participant incentive payments</t>
  </si>
  <si>
    <t>Postage</t>
  </si>
  <si>
    <t>Publication expenses</t>
  </si>
  <si>
    <t>Service Center</t>
  </si>
  <si>
    <t>TES</t>
  </si>
  <si>
    <t>Domestic</t>
  </si>
  <si>
    <t>Foreign</t>
  </si>
  <si>
    <t>COST SHARE BUDGET</t>
  </si>
  <si>
    <t>Graduate</t>
  </si>
  <si>
    <t>Undergraduate</t>
  </si>
  <si>
    <t>Computing Devices</t>
  </si>
  <si>
    <t>Expendable Materials</t>
  </si>
  <si>
    <t>Cost Share Exempt From F&amp;A</t>
  </si>
  <si>
    <t>Tuition</t>
  </si>
  <si>
    <t>BUDGET CATEGORY</t>
  </si>
  <si>
    <t>BUDGET POOL</t>
  </si>
  <si>
    <t>NOTES</t>
  </si>
  <si>
    <t>9-month and 12-month faculty; academic or summer salary</t>
  </si>
  <si>
    <t>Executive/Admin/Mgr/Professional salaries</t>
  </si>
  <si>
    <t>Technician salaries</t>
  </si>
  <si>
    <r>
      <t xml:space="preserve">Often used for admin/clerical wages, which are paid bi-weekly.  Uniform Guidance indicates direct charging of these costs may be appropriate if (1) Administrative or clerical services are </t>
    </r>
    <r>
      <rPr>
        <i/>
        <u/>
        <sz val="11"/>
        <color theme="1"/>
        <rFont val="Calibri"/>
        <family val="2"/>
        <scheme val="minor"/>
      </rPr>
      <t>integral to the project</t>
    </r>
    <r>
      <rPr>
        <sz val="11"/>
        <color theme="1"/>
        <rFont val="Calibri"/>
        <family val="2"/>
        <scheme val="minor"/>
      </rPr>
      <t xml:space="preserve">, (2) Individuals involved can be specifically identified with the project, (3) Such costs are </t>
    </r>
    <r>
      <rPr>
        <i/>
        <u/>
        <sz val="11"/>
        <color theme="1"/>
        <rFont val="Calibri"/>
        <family val="2"/>
        <scheme val="minor"/>
      </rPr>
      <t>explicitly included in the budget or have the prior written approval</t>
    </r>
    <r>
      <rPr>
        <sz val="11"/>
        <color theme="1"/>
        <rFont val="Calibri"/>
        <family val="2"/>
        <scheme val="minor"/>
      </rPr>
      <t xml:space="preserve"> of the Federal awarding agency, and (4) the costs are not also recovered as indirect costs.  </t>
    </r>
  </si>
  <si>
    <t>Fringe Benefits</t>
  </si>
  <si>
    <t>Percentage of salary for employee benefits.  This account code is used for fringe benefits for all full or part-time employees.</t>
  </si>
  <si>
    <t xml:space="preserve">For meals provided during an AU-hosted conference or workshop.  The budget should include sufficient information to support this type of expense.  </t>
  </si>
  <si>
    <t>Lab &amp; classroom, chemicals, gases; perhaps office supplies if required for participants of a conference or workshop</t>
  </si>
  <si>
    <t>Computers, i-pads, and the like.    Uniform Guidance indicates that charging as direct costs is allowable for devices that are essential and allocable, but not solely dedicated, to the performance of a Federal award.  The budget justification and scope of work should include sufficient information to justify this expense, as it is normally considered an F&amp;A cost.</t>
  </si>
  <si>
    <t>For handouts for participants of a conference or workshop</t>
  </si>
  <si>
    <t>Lab &amp; classroom, chemicals, gases, and where applicable office supplies/program materials.  If items would normally be considered office supplies, the budget justification and scope of work should include sufficient information to justify the purchase of office supplies, as they're normally considered F&amp;A costs.</t>
  </si>
  <si>
    <t>Only for specific projects; not common</t>
  </si>
  <si>
    <t>Animal care per diem, animal feed, animal purchases.  Note&gt;&gt; these purchases will require an approved and current IACUC protocol.</t>
  </si>
  <si>
    <t>Compters, i-pads, and the like.    Uniform Guidance indicates that charging as direct costs is allowable for devices that are essential and allocable, but not solely dedicated, to the performance of a Federal award.  The budget justification and scope of work should include sufficient information to justify this expense, as it is normally considered an F&amp;A cost.</t>
  </si>
  <si>
    <t>The budget justification and scope of work should include sufficient information to justify copying expenses, as they're normally considered F&amp;A costs.</t>
  </si>
  <si>
    <t>The budget justification and scope of work should include sufficient information to justify express mail, as it is normally considered an F&amp;A cost.  Typically, we expect to see this account code used when the project requires a large volume of shipping/Fed Ex costs for scientific samples or certain project materials.</t>
  </si>
  <si>
    <t>External Analysis</t>
  </si>
  <si>
    <r>
      <t xml:space="preserve">Used for </t>
    </r>
    <r>
      <rPr>
        <b/>
        <sz val="11"/>
        <color theme="1"/>
        <rFont val="Calibri"/>
        <family val="2"/>
        <scheme val="minor"/>
      </rPr>
      <t>external</t>
    </r>
    <r>
      <rPr>
        <sz val="11"/>
        <color theme="1"/>
        <rFont val="Calibri"/>
        <family val="2"/>
        <scheme val="minor"/>
      </rPr>
      <t xml:space="preserve"> services such as sample processing, DNA sequencing, other analysis.  Performed by an entity outside of AU and not as part of a subcontract or subaward.</t>
    </r>
  </si>
  <si>
    <t>Payments made to non-AU students or non-AU employees for participation in or to defray costs of participating in an AU or sponsored-hosted program.</t>
  </si>
  <si>
    <t>Note&gt;&gt; these payments may require an approved and current IRB protocol.</t>
  </si>
  <si>
    <t>The budget justification and scope of work should include sufficient information to justify postage, as it is normally considered an F&amp;A cost.</t>
  </si>
  <si>
    <t>The budget justification and scope of work should include sufficient information to justify printing costs, as they're normally considered F&amp;A costs.</t>
  </si>
  <si>
    <t>Used for internal services such a NCAT testing lab, microscopy charges, soil analysis, etc.</t>
  </si>
  <si>
    <t>Temporary Employee Services.  If any employees paid from account 70550 have admin/clerical responsibilities, the budget and scope of work should include sufficient information to justify the expense, as these are normally considered F&amp;A costs.</t>
  </si>
  <si>
    <t>A formal agreement through the Office of Sponsored Programs for a subcontractor to carryout a portion of the scope of work.  This code is used for subagreements with US entities.</t>
  </si>
  <si>
    <t>A formal agreement through the Office of Sponsored Programs for a subcontractor to carryout a portion of the scope of work.  This code is used for subagreements with non-US entities.</t>
  </si>
  <si>
    <t>JV INPUTS</t>
  </si>
  <si>
    <t>ACCOUNT</t>
  </si>
  <si>
    <t>TOTAL</t>
  </si>
  <si>
    <t>Cumulative</t>
  </si>
  <si>
    <t>Bank Code</t>
  </si>
  <si>
    <t>Rule Class Code</t>
  </si>
  <si>
    <t>Chart Code</t>
  </si>
  <si>
    <t>Fund code</t>
  </si>
  <si>
    <t>Orgn Code</t>
  </si>
  <si>
    <t>Acct Code</t>
  </si>
  <si>
    <t>Prog Code</t>
  </si>
  <si>
    <t>Actv Code</t>
  </si>
  <si>
    <t>Location</t>
  </si>
  <si>
    <t>Debit/Credit</t>
  </si>
  <si>
    <t>Amount</t>
  </si>
  <si>
    <t>Description</t>
  </si>
  <si>
    <t>Ref Number</t>
  </si>
  <si>
    <t>LOAD INITIAL BUDGET</t>
  </si>
  <si>
    <r>
      <t>Tuition</t>
    </r>
    <r>
      <rPr>
        <sz val="10"/>
        <color indexed="8"/>
        <rFont val="Arial"/>
        <family val="2"/>
      </rPr>
      <t xml:space="preserve"> %</t>
    </r>
  </si>
  <si>
    <t>Participant Support Type</t>
  </si>
  <si>
    <t>GRADUATE STUDENT SALARIES</t>
  </si>
  <si>
    <t>UNDERGRADUATE SUPPORT</t>
  </si>
  <si>
    <t>CONSULTANT SERVICES</t>
  </si>
  <si>
    <t>EXPENDABLE MATERIALS/SUPPLIES</t>
  </si>
  <si>
    <t>EQUIPMENT</t>
  </si>
  <si>
    <t>TRAVEL</t>
  </si>
  <si>
    <t>IF AMOUNTS ARE ENTERED IN COLUMNS F-J, BE SURE TO SELECT THE DROP DOWN MENU IN COLUMN E.</t>
  </si>
  <si>
    <t>OTHER DIRECT COSTS</t>
  </si>
  <si>
    <t>PARTICIPANT SUPPORT COSTS</t>
  </si>
  <si>
    <t>OFF CAMPUS SPACE RENTAL</t>
  </si>
  <si>
    <t>PLANT FUND EXPENSES</t>
  </si>
  <si>
    <t>SUBAWARDS</t>
  </si>
  <si>
    <t>Check figure</t>
  </si>
  <si>
    <t>Parent fund</t>
  </si>
  <si>
    <t>Participant Support Cost Fund</t>
  </si>
  <si>
    <t>Plant Fund</t>
  </si>
  <si>
    <t>Check to make sure this selection matches the IC rate used in cell B119.</t>
  </si>
  <si>
    <t>P100</t>
  </si>
  <si>
    <r>
      <t xml:space="preserve">Total Direct Costs </t>
    </r>
    <r>
      <rPr>
        <b/>
        <i/>
        <sz val="10"/>
        <color indexed="8"/>
        <rFont val="Arial"/>
        <family val="2"/>
      </rPr>
      <t>excluding Subawards</t>
    </r>
  </si>
  <si>
    <r>
      <t>Type of Project (</t>
    </r>
    <r>
      <rPr>
        <b/>
        <sz val="10"/>
        <color rgb="FFFF0000"/>
        <rFont val="Arial"/>
        <family val="2"/>
      </rPr>
      <t>required</t>
    </r>
    <r>
      <rPr>
        <b/>
        <sz val="10"/>
        <color indexed="8"/>
        <rFont val="Arial"/>
        <family val="2"/>
      </rPr>
      <t>)</t>
    </r>
  </si>
  <si>
    <r>
      <t>Department (</t>
    </r>
    <r>
      <rPr>
        <b/>
        <sz val="10"/>
        <color rgb="FFFF0000"/>
        <rFont val="Arial"/>
        <family val="2"/>
      </rPr>
      <t>required</t>
    </r>
    <r>
      <rPr>
        <b/>
        <sz val="10"/>
        <color indexed="8"/>
        <rFont val="Arial"/>
        <family val="2"/>
      </rPr>
      <t>)</t>
    </r>
  </si>
  <si>
    <t>PI NAME:</t>
  </si>
  <si>
    <t>DEPARTMENT NAME:</t>
  </si>
  <si>
    <t>AUBURN PERSONNEL</t>
  </si>
  <si>
    <t>POST DOC SALARIES</t>
  </si>
  <si>
    <t>Total Post Doc Salaries</t>
  </si>
  <si>
    <t>Post Doc benefit rate</t>
  </si>
  <si>
    <t>Postdoc salaries</t>
  </si>
  <si>
    <t>Postdoctoral Fellows</t>
  </si>
  <si>
    <t>clear cell values as necessary to calculate the total budget</t>
  </si>
  <si>
    <t>correctly.</t>
  </si>
  <si>
    <t>NOTE:  Salaries for non-student personnel include an</t>
  </si>
  <si>
    <t>increase of 3% per year.  If project period is less than 5 years,</t>
  </si>
  <si>
    <t>Fellowships</t>
  </si>
  <si>
    <t>AU Rate Agreement</t>
  </si>
  <si>
    <t>F&amp;A Costs</t>
  </si>
  <si>
    <t>Subaward #1</t>
  </si>
  <si>
    <t>Subaward #2</t>
  </si>
  <si>
    <t>Subaward #3</t>
  </si>
  <si>
    <t>Subaward #4</t>
  </si>
  <si>
    <t>Subaward #5</t>
  </si>
  <si>
    <t>Subaward #6</t>
  </si>
  <si>
    <t>F&amp;A Rate - select the applicable rate for each project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</si>
</sst>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0.00;[Red]0.00"/>
    <numFmt numFmtId="165" formatCode="_(&quot;$&quot;* #,##0.00_);_(&quot;$&quot;* \(#,##0.00\);_(&quot;$&quot;* &quot;-&quot;_);_(@_)"/>
  </numFmts>
  <fonts count="34">
    <font>
      <sz val="11"/>
      <color theme="1"/>
      <name val="Calibri"/>
      <family val="2"/>
      <scheme val="minor"/>
    </font>
    <font>
      <sz val="11"/>
      <color indexed="8"/>
      <name val="Arial"/>
      <family val="2"/>
    </font>
    <font>
      <sz val="14"/>
      <color indexed="8"/>
      <name val="Arial"/>
      <family val="2"/>
    </font>
    <font>
      <sz val="10"/>
      <color indexed="8"/>
      <name val="Arial"/>
      <family val="2"/>
    </font>
    <font>
      <b/>
      <sz val="10"/>
      <color indexed="8"/>
      <name val="Arial"/>
      <family val="2"/>
    </font>
    <font>
      <sz val="10"/>
      <name val="Geneva"/>
    </font>
    <font>
      <b/>
      <sz val="10"/>
      <name val="Arial"/>
      <family val="2"/>
    </font>
    <font>
      <sz val="10"/>
      <name val="Arial"/>
      <family val="2"/>
    </font>
    <font>
      <b/>
      <sz val="8"/>
      <color indexed="8"/>
      <name val="Arial"/>
      <family val="2"/>
    </font>
    <font>
      <sz val="12"/>
      <color indexed="8"/>
      <name val="Arial"/>
      <family val="2"/>
    </font>
    <font>
      <i/>
      <sz val="12"/>
      <color indexed="8"/>
      <name val="Arial"/>
      <family val="2"/>
    </font>
    <font>
      <b/>
      <sz val="14"/>
      <color indexed="8"/>
      <name val="Arial"/>
      <family val="2"/>
    </font>
    <font>
      <b/>
      <sz val="12"/>
      <color indexed="8"/>
      <name val="Arial"/>
      <family val="2"/>
    </font>
    <font>
      <i/>
      <sz val="8"/>
      <color indexed="8"/>
      <name val="Arial"/>
      <family val="2"/>
    </font>
    <font>
      <b/>
      <sz val="11"/>
      <color indexed="8"/>
      <name val="Arial"/>
      <family val="2"/>
    </font>
    <font>
      <sz val="8"/>
      <color indexed="8"/>
      <name val="Arial"/>
      <family val="2"/>
    </font>
    <font>
      <u/>
      <sz val="11"/>
      <color theme="10"/>
      <name val="Calibri"/>
      <family val="2"/>
      <scheme val="minor"/>
    </font>
    <font>
      <sz val="11"/>
      <color rgb="FF333333"/>
      <name val="Inherit"/>
    </font>
    <font>
      <sz val="72"/>
      <color theme="1"/>
      <name val="Calibri"/>
      <family val="2"/>
      <scheme val="minor"/>
    </font>
    <font>
      <b/>
      <sz val="11"/>
      <color theme="1"/>
      <name val="Calibri"/>
      <family val="2"/>
      <scheme val="minor"/>
    </font>
    <font>
      <sz val="11"/>
      <color theme="1"/>
      <name val="Calibri"/>
      <family val="2"/>
      <scheme val="minor"/>
    </font>
    <font>
      <b/>
      <i/>
      <sz val="14"/>
      <color theme="1"/>
      <name val="Calibri"/>
      <family val="2"/>
      <scheme val="minor"/>
    </font>
    <font>
      <sz val="9"/>
      <color indexed="81"/>
      <name val="Tahoma"/>
      <family val="2"/>
    </font>
    <font>
      <b/>
      <sz val="9"/>
      <color indexed="81"/>
      <name val="Tahoma"/>
      <family val="2"/>
    </font>
    <font>
      <b/>
      <sz val="11"/>
      <color rgb="FFFF0000"/>
      <name val="Arial"/>
      <family val="2"/>
    </font>
    <font>
      <i/>
      <u/>
      <sz val="11"/>
      <color theme="1"/>
      <name val="Calibri"/>
      <family val="2"/>
      <scheme val="minor"/>
    </font>
    <font>
      <b/>
      <i/>
      <sz val="12"/>
      <color indexed="8"/>
      <name val="Arial"/>
      <family val="2"/>
    </font>
    <font>
      <b/>
      <i/>
      <sz val="10"/>
      <color indexed="8"/>
      <name val="Arial"/>
      <family val="2"/>
    </font>
    <font>
      <sz val="12"/>
      <name val="Arial"/>
      <family val="2"/>
    </font>
    <font>
      <sz val="12"/>
      <color rgb="FFFF0000"/>
      <name val="Arial"/>
      <family val="2"/>
    </font>
    <font>
      <sz val="11"/>
      <name val="Calibri"/>
      <family val="2"/>
      <scheme val="minor"/>
    </font>
    <font>
      <b/>
      <sz val="12"/>
      <color rgb="FF0070C0"/>
      <name val="Arial"/>
      <family val="2"/>
    </font>
    <font>
      <b/>
      <sz val="10"/>
      <color rgb="FFFF0000"/>
      <name val="Arial"/>
      <family val="2"/>
    </font>
    <font>
      <sz val="10"/>
      <color rgb="FF333333"/>
      <name val="Arial"/>
      <family val="2"/>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s>
  <borders count="43">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64"/>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9"/>
      </left>
      <right/>
      <top style="thin">
        <color indexed="9"/>
      </top>
      <bottom style="thin">
        <color indexed="9"/>
      </bottom>
      <diagonal/>
    </border>
    <border>
      <left style="thin">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9"/>
      </left>
      <right style="thin">
        <color indexed="9"/>
      </right>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right style="thin">
        <color indexed="22"/>
      </right>
      <top style="thin">
        <color indexed="9"/>
      </top>
      <bottom style="thin">
        <color indexed="9"/>
      </bottom>
      <diagonal/>
    </border>
    <border>
      <left style="thin">
        <color indexed="22"/>
      </left>
      <right style="thin">
        <color indexed="22"/>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diagonal/>
    </border>
    <border>
      <left/>
      <right style="thin">
        <color indexed="9"/>
      </right>
      <top style="thin">
        <color indexed="9"/>
      </top>
      <bottom/>
      <diagonal/>
    </border>
    <border>
      <left/>
      <right/>
      <top style="thin">
        <color indexed="9"/>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top/>
      <bottom style="thin">
        <color indexed="9"/>
      </bottom>
      <diagonal/>
    </border>
    <border diagonalDown="1">
      <left style="thin">
        <color indexed="9"/>
      </left>
      <right style="thin">
        <color indexed="9"/>
      </right>
      <top/>
      <bottom style="thin">
        <color indexed="64"/>
      </bottom>
      <diagonal style="thin">
        <color indexed="9"/>
      </diagonal>
    </border>
    <border>
      <left style="thin">
        <color indexed="9"/>
      </left>
      <right/>
      <top style="thin">
        <color indexed="9"/>
      </top>
      <bottom/>
      <diagonal/>
    </border>
    <border>
      <left style="thin">
        <color indexed="9"/>
      </left>
      <right/>
      <top/>
      <bottom/>
      <diagonal/>
    </border>
    <border>
      <left/>
      <right/>
      <top style="thin">
        <color indexed="64"/>
      </top>
      <bottom style="thin">
        <color indexed="64"/>
      </bottom>
      <diagonal/>
    </border>
    <border>
      <left style="thin">
        <color indexed="22"/>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style="thin">
        <color indexed="9"/>
      </right>
      <top style="thin">
        <color indexed="64"/>
      </top>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9"/>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6" fillId="0" borderId="0" applyNumberFormat="0" applyFill="0" applyBorder="0" applyAlignment="0" applyProtection="0"/>
    <xf numFmtId="0" fontId="5" fillId="0" borderId="0"/>
    <xf numFmtId="9" fontId="20" fillId="0" borderId="0" applyFont="0" applyFill="0" applyBorder="0" applyAlignment="0" applyProtection="0"/>
    <xf numFmtId="43" fontId="20" fillId="0" borderId="0" applyFont="0" applyFill="0" applyBorder="0" applyAlignment="0" applyProtection="0"/>
  </cellStyleXfs>
  <cellXfs count="261">
    <xf numFmtId="0" fontId="0" fillId="0" borderId="0" xfId="0"/>
    <xf numFmtId="0" fontId="1" fillId="0" borderId="1" xfId="0" applyFont="1" applyBorder="1"/>
    <xf numFmtId="0" fontId="3" fillId="0" borderId="1" xfId="0" applyFont="1" applyBorder="1"/>
    <xf numFmtId="0" fontId="3" fillId="0" borderId="2" xfId="0" applyFont="1" applyBorder="1"/>
    <xf numFmtId="0" fontId="3" fillId="0" borderId="3" xfId="0" applyFont="1" applyBorder="1"/>
    <xf numFmtId="0" fontId="4" fillId="0" borderId="1" xfId="0" applyFont="1" applyBorder="1"/>
    <xf numFmtId="0" fontId="4" fillId="0" borderId="4" xfId="0" applyFont="1" applyBorder="1"/>
    <xf numFmtId="0" fontId="3" fillId="0" borderId="5" xfId="0" applyFont="1" applyBorder="1"/>
    <xf numFmtId="0" fontId="3" fillId="0" borderId="6" xfId="0" applyFont="1" applyBorder="1"/>
    <xf numFmtId="0" fontId="3" fillId="0" borderId="7" xfId="0" applyFont="1" applyBorder="1"/>
    <xf numFmtId="42" fontId="3" fillId="0" borderId="1" xfId="0" applyNumberFormat="1" applyFont="1" applyBorder="1"/>
    <xf numFmtId="42" fontId="4" fillId="0" borderId="9" xfId="0" applyNumberFormat="1" applyFont="1" applyBorder="1"/>
    <xf numFmtId="0" fontId="3" fillId="0" borderId="10" xfId="0" applyFont="1" applyBorder="1"/>
    <xf numFmtId="0" fontId="3" fillId="0" borderId="8" xfId="0" applyFont="1" applyBorder="1"/>
    <xf numFmtId="0" fontId="3" fillId="0" borderId="11" xfId="0" applyFont="1" applyBorder="1"/>
    <xf numFmtId="0" fontId="3" fillId="0" borderId="9" xfId="0" applyFont="1" applyBorder="1"/>
    <xf numFmtId="0" fontId="6" fillId="0" borderId="1" xfId="2" applyFont="1" applyBorder="1" applyAlignment="1">
      <alignment horizontal="center"/>
    </xf>
    <xf numFmtId="0" fontId="7" fillId="0" borderId="1" xfId="2" applyFont="1" applyBorder="1"/>
    <xf numFmtId="0" fontId="3" fillId="0" borderId="1" xfId="0" applyFont="1" applyBorder="1" applyAlignment="1">
      <alignment horizontal="right"/>
    </xf>
    <xf numFmtId="38" fontId="7" fillId="2" borderId="12" xfId="2" applyNumberFormat="1" applyFont="1" applyFill="1" applyBorder="1" applyAlignment="1">
      <alignment horizontal="right"/>
    </xf>
    <xf numFmtId="38" fontId="7" fillId="2" borderId="13" xfId="2" applyNumberFormat="1" applyFont="1" applyFill="1" applyBorder="1" applyAlignment="1">
      <alignment horizontal="right"/>
    </xf>
    <xf numFmtId="38" fontId="7" fillId="2" borderId="13" xfId="2" applyNumberFormat="1" applyFont="1" applyFill="1" applyBorder="1"/>
    <xf numFmtId="0" fontId="3" fillId="0" borderId="14" xfId="0" applyFont="1" applyBorder="1"/>
    <xf numFmtId="0" fontId="3" fillId="0" borderId="15" xfId="0" applyFont="1" applyBorder="1"/>
    <xf numFmtId="0" fontId="4" fillId="0" borderId="15" xfId="0" applyFont="1" applyBorder="1"/>
    <xf numFmtId="42" fontId="4" fillId="0" borderId="1" xfId="0" applyNumberFormat="1" applyFont="1" applyBorder="1"/>
    <xf numFmtId="0" fontId="3" fillId="0" borderId="16" xfId="0" applyFont="1" applyBorder="1"/>
    <xf numFmtId="0" fontId="3" fillId="4" borderId="2" xfId="0" applyFont="1" applyFill="1" applyBorder="1"/>
    <xf numFmtId="0" fontId="3" fillId="4" borderId="1" xfId="0" applyFont="1" applyFill="1" applyBorder="1"/>
    <xf numFmtId="0" fontId="4" fillId="0" borderId="9" xfId="0" applyFont="1" applyBorder="1"/>
    <xf numFmtId="0" fontId="8" fillId="0" borderId="1" xfId="0" applyFont="1" applyBorder="1" applyAlignment="1">
      <alignment horizontal="center"/>
    </xf>
    <xf numFmtId="0" fontId="3" fillId="0" borderId="17" xfId="0" applyFont="1" applyBorder="1" applyAlignment="1">
      <alignment vertical="center" wrapText="1"/>
    </xf>
    <xf numFmtId="0" fontId="3" fillId="0" borderId="18" xfId="0" applyFont="1" applyBorder="1" applyAlignment="1">
      <alignment vertical="center" wrapText="1"/>
    </xf>
    <xf numFmtId="0" fontId="1" fillId="3" borderId="1" xfId="0" applyFont="1" applyFill="1" applyBorder="1" applyAlignment="1">
      <alignment horizontal="center"/>
    </xf>
    <xf numFmtId="0" fontId="4" fillId="0" borderId="20" xfId="0" applyFont="1" applyBorder="1"/>
    <xf numFmtId="0" fontId="3" fillId="0" borderId="20" xfId="0" applyFont="1" applyBorder="1"/>
    <xf numFmtId="0" fontId="3" fillId="0" borderId="21" xfId="0" applyFont="1" applyBorder="1"/>
    <xf numFmtId="0" fontId="3" fillId="0" borderId="22" xfId="0" applyFont="1" applyBorder="1"/>
    <xf numFmtId="38" fontId="3" fillId="0" borderId="9" xfId="0" applyNumberFormat="1" applyFont="1" applyBorder="1"/>
    <xf numFmtId="0" fontId="4" fillId="4" borderId="6" xfId="0" applyFont="1" applyFill="1" applyBorder="1" applyAlignment="1">
      <alignment horizontal="center"/>
    </xf>
    <xf numFmtId="0" fontId="4" fillId="4" borderId="19" xfId="0" applyFont="1" applyFill="1" applyBorder="1" applyAlignment="1">
      <alignment horizontal="center"/>
    </xf>
    <xf numFmtId="0" fontId="4" fillId="0" borderId="19" xfId="0" applyFont="1" applyBorder="1"/>
    <xf numFmtId="42" fontId="3" fillId="0" borderId="22" xfId="0" applyNumberFormat="1" applyFont="1" applyBorder="1"/>
    <xf numFmtId="42" fontId="3" fillId="0" borderId="9" xfId="0" applyNumberFormat="1" applyFont="1" applyBorder="1"/>
    <xf numFmtId="0" fontId="2" fillId="0" borderId="9" xfId="0" applyFont="1" applyBorder="1"/>
    <xf numFmtId="0" fontId="0" fillId="4" borderId="14" xfId="0" applyFill="1" applyBorder="1"/>
    <xf numFmtId="0" fontId="0" fillId="0" borderId="14" xfId="0" applyBorder="1"/>
    <xf numFmtId="9" fontId="4" fillId="3" borderId="9" xfId="0" applyNumberFormat="1" applyFont="1" applyFill="1" applyBorder="1"/>
    <xf numFmtId="0" fontId="1" fillId="0" borderId="23" xfId="0" applyFont="1" applyBorder="1"/>
    <xf numFmtId="0" fontId="4" fillId="0" borderId="16" xfId="0" applyFont="1" applyBorder="1"/>
    <xf numFmtId="0" fontId="4" fillId="0" borderId="6" xfId="0" applyFont="1" applyBorder="1"/>
    <xf numFmtId="0" fontId="16" fillId="0" borderId="0" xfId="1" applyBorder="1"/>
    <xf numFmtId="0" fontId="13" fillId="0" borderId="14" xfId="0" applyFont="1" applyBorder="1"/>
    <xf numFmtId="0" fontId="15" fillId="0" borderId="1" xfId="0" applyFont="1" applyBorder="1"/>
    <xf numFmtId="0" fontId="3" fillId="2" borderId="6" xfId="0" applyFont="1" applyFill="1" applyBorder="1" applyAlignment="1">
      <alignment horizontal="left"/>
    </xf>
    <xf numFmtId="0" fontId="3" fillId="2" borderId="14" xfId="0" applyFont="1" applyFill="1" applyBorder="1" applyAlignment="1">
      <alignment horizontal="left"/>
    </xf>
    <xf numFmtId="0" fontId="3" fillId="0" borderId="0" xfId="0" applyFont="1"/>
    <xf numFmtId="0" fontId="8" fillId="0" borderId="16" xfId="0" applyFont="1" applyBorder="1" applyAlignment="1">
      <alignment horizontal="center"/>
    </xf>
    <xf numFmtId="0" fontId="8" fillId="0" borderId="6" xfId="0" applyFont="1" applyBorder="1" applyAlignment="1">
      <alignment horizontal="center"/>
    </xf>
    <xf numFmtId="0" fontId="1" fillId="3" borderId="6" xfId="0" applyFont="1" applyFill="1" applyBorder="1" applyAlignment="1">
      <alignment horizontal="center"/>
    </xf>
    <xf numFmtId="0" fontId="14" fillId="0" borderId="14" xfId="0" applyFont="1" applyBorder="1"/>
    <xf numFmtId="0" fontId="0" fillId="0" borderId="17" xfId="0" applyBorder="1"/>
    <xf numFmtId="0" fontId="18" fillId="0" borderId="0" xfId="0" applyFont="1"/>
    <xf numFmtId="0" fontId="0" fillId="0" borderId="0" xfId="0" applyAlignment="1">
      <alignment horizontal="center"/>
    </xf>
    <xf numFmtId="37" fontId="0" fillId="0" borderId="0" xfId="0" quotePrefix="1" applyNumberFormat="1"/>
    <xf numFmtId="0" fontId="19" fillId="0" borderId="0" xfId="0" applyFont="1"/>
    <xf numFmtId="9" fontId="0" fillId="0" borderId="0" xfId="0" applyNumberFormat="1"/>
    <xf numFmtId="39" fontId="19" fillId="0" borderId="0" xfId="0" applyNumberFormat="1" applyFont="1"/>
    <xf numFmtId="49" fontId="0" fillId="0" borderId="0" xfId="0" applyNumberFormat="1"/>
    <xf numFmtId="164" fontId="0" fillId="0" borderId="0" xfId="0" applyNumberFormat="1"/>
    <xf numFmtId="49" fontId="0" fillId="5" borderId="0" xfId="0" applyNumberFormat="1" applyFill="1"/>
    <xf numFmtId="42" fontId="0" fillId="0" borderId="0" xfId="0" applyNumberFormat="1"/>
    <xf numFmtId="0" fontId="21" fillId="0" borderId="0" xfId="0" applyFont="1"/>
    <xf numFmtId="0" fontId="3" fillId="6" borderId="6" xfId="0" applyFont="1" applyFill="1" applyBorder="1"/>
    <xf numFmtId="0" fontId="1" fillId="6" borderId="1" xfId="0" applyFont="1" applyFill="1" applyBorder="1"/>
    <xf numFmtId="0" fontId="3" fillId="0" borderId="14" xfId="0" applyFont="1" applyBorder="1" applyAlignment="1">
      <alignment horizontal="right"/>
    </xf>
    <xf numFmtId="0" fontId="0" fillId="7" borderId="0" xfId="0" applyFill="1"/>
    <xf numFmtId="38" fontId="7" fillId="2" borderId="19" xfId="2" applyNumberFormat="1" applyFont="1" applyFill="1" applyBorder="1" applyAlignment="1">
      <alignment horizontal="right"/>
    </xf>
    <xf numFmtId="38" fontId="7" fillId="2" borderId="12" xfId="2" applyNumberFormat="1" applyFont="1" applyFill="1" applyBorder="1" applyAlignment="1">
      <alignment horizontal="left"/>
    </xf>
    <xf numFmtId="38" fontId="7" fillId="2" borderId="19" xfId="2" applyNumberFormat="1" applyFont="1" applyFill="1" applyBorder="1" applyAlignment="1">
      <alignment horizontal="left"/>
    </xf>
    <xf numFmtId="0" fontId="0" fillId="0" borderId="28" xfId="0" applyBorder="1"/>
    <xf numFmtId="0" fontId="0" fillId="0" borderId="28" xfId="0" applyBorder="1" applyAlignment="1">
      <alignment wrapText="1"/>
    </xf>
    <xf numFmtId="0" fontId="0" fillId="0" borderId="28" xfId="0" applyBorder="1" applyAlignment="1">
      <alignment horizontal="center"/>
    </xf>
    <xf numFmtId="0" fontId="19" fillId="3" borderId="29" xfId="0" applyFont="1" applyFill="1" applyBorder="1"/>
    <xf numFmtId="0" fontId="0" fillId="3" borderId="26" xfId="0" applyFill="1" applyBorder="1"/>
    <xf numFmtId="0" fontId="0" fillId="3" borderId="30" xfId="0" applyFill="1" applyBorder="1"/>
    <xf numFmtId="0" fontId="19" fillId="3" borderId="28" xfId="0" applyFont="1" applyFill="1" applyBorder="1" applyAlignment="1">
      <alignment wrapText="1"/>
    </xf>
    <xf numFmtId="0" fontId="0" fillId="0" borderId="31" xfId="0" applyBorder="1" applyAlignment="1">
      <alignment horizontal="center"/>
    </xf>
    <xf numFmtId="0" fontId="0" fillId="0" borderId="31" xfId="0" applyBorder="1"/>
    <xf numFmtId="0" fontId="0" fillId="0" borderId="32" xfId="0" applyBorder="1" applyAlignment="1">
      <alignment horizontal="center"/>
    </xf>
    <xf numFmtId="0" fontId="0" fillId="0" borderId="32" xfId="0" applyBorder="1" applyAlignment="1">
      <alignment wrapText="1"/>
    </xf>
    <xf numFmtId="0" fontId="0" fillId="0" borderId="31" xfId="0" applyBorder="1" applyAlignment="1">
      <alignment wrapText="1"/>
    </xf>
    <xf numFmtId="0" fontId="0" fillId="3" borderId="26" xfId="0" applyFill="1" applyBorder="1" applyAlignment="1">
      <alignment horizontal="center"/>
    </xf>
    <xf numFmtId="10" fontId="3" fillId="0" borderId="1" xfId="0" applyNumberFormat="1" applyFont="1" applyBorder="1" applyAlignment="1">
      <alignment horizontal="left"/>
    </xf>
    <xf numFmtId="9" fontId="3" fillId="6" borderId="6" xfId="3" applyFont="1" applyFill="1" applyBorder="1" applyAlignment="1">
      <alignment horizontal="left"/>
    </xf>
    <xf numFmtId="37" fontId="3" fillId="0" borderId="2" xfId="0" applyNumberFormat="1" applyFont="1" applyBorder="1"/>
    <xf numFmtId="37" fontId="3" fillId="0" borderId="1" xfId="0" applyNumberFormat="1" applyFont="1" applyBorder="1"/>
    <xf numFmtId="37" fontId="3" fillId="0" borderId="15" xfId="0" applyNumberFormat="1" applyFont="1" applyBorder="1"/>
    <xf numFmtId="37" fontId="4" fillId="0" borderId="1" xfId="0" applyNumberFormat="1" applyFont="1" applyBorder="1"/>
    <xf numFmtId="0" fontId="3" fillId="2" borderId="14" xfId="0" applyFont="1" applyFill="1" applyBorder="1" applyAlignment="1">
      <alignment horizontal="center"/>
    </xf>
    <xf numFmtId="0" fontId="3" fillId="4" borderId="6" xfId="0" applyFont="1" applyFill="1" applyBorder="1"/>
    <xf numFmtId="0" fontId="3" fillId="4" borderId="14" xfId="0" applyFont="1" applyFill="1" applyBorder="1"/>
    <xf numFmtId="0" fontId="3" fillId="3" borderId="6" xfId="0" applyFont="1" applyFill="1" applyBorder="1" applyAlignment="1">
      <alignment horizontal="center"/>
    </xf>
    <xf numFmtId="0" fontId="3" fillId="3" borderId="19" xfId="0" applyFont="1" applyFill="1" applyBorder="1" applyAlignment="1">
      <alignment horizontal="center"/>
    </xf>
    <xf numFmtId="0" fontId="3" fillId="3" borderId="14" xfId="0" applyFont="1" applyFill="1" applyBorder="1" applyAlignment="1">
      <alignment horizontal="center"/>
    </xf>
    <xf numFmtId="0" fontId="0" fillId="0" borderId="31" xfId="0" applyBorder="1" applyAlignment="1">
      <alignment horizontal="left" wrapText="1"/>
    </xf>
    <xf numFmtId="0" fontId="0" fillId="0" borderId="28" xfId="0" applyBorder="1" applyAlignment="1">
      <alignment horizontal="left" wrapText="1"/>
    </xf>
    <xf numFmtId="40" fontId="7" fillId="2" borderId="12" xfId="2" applyNumberFormat="1" applyFont="1" applyFill="1" applyBorder="1" applyAlignment="1">
      <alignment horizontal="right"/>
    </xf>
    <xf numFmtId="40" fontId="7" fillId="2" borderId="13" xfId="2" applyNumberFormat="1" applyFont="1" applyFill="1" applyBorder="1" applyAlignment="1">
      <alignment horizontal="right"/>
    </xf>
    <xf numFmtId="40" fontId="7" fillId="0" borderId="1" xfId="2" applyNumberFormat="1" applyFont="1" applyBorder="1"/>
    <xf numFmtId="40" fontId="7" fillId="0" borderId="15" xfId="2" applyNumberFormat="1" applyFont="1" applyBorder="1"/>
    <xf numFmtId="40" fontId="3" fillId="0" borderId="2" xfId="0" applyNumberFormat="1" applyFont="1" applyBorder="1"/>
    <xf numFmtId="40" fontId="4" fillId="0" borderId="2" xfId="0" applyNumberFormat="1" applyFont="1" applyBorder="1"/>
    <xf numFmtId="40" fontId="3" fillId="0" borderId="1" xfId="0" applyNumberFormat="1" applyFont="1" applyBorder="1"/>
    <xf numFmtId="40" fontId="3" fillId="0" borderId="15" xfId="0" applyNumberFormat="1" applyFont="1" applyBorder="1"/>
    <xf numFmtId="40" fontId="3" fillId="0" borderId="15" xfId="4" applyNumberFormat="1" applyFont="1" applyBorder="1"/>
    <xf numFmtId="40" fontId="7" fillId="2" borderId="13" xfId="2" applyNumberFormat="1" applyFont="1" applyFill="1" applyBorder="1"/>
    <xf numFmtId="39" fontId="3" fillId="0" borderId="1" xfId="4" applyNumberFormat="1" applyFont="1" applyBorder="1"/>
    <xf numFmtId="39" fontId="3" fillId="0" borderId="1" xfId="0" applyNumberFormat="1" applyFont="1" applyBorder="1"/>
    <xf numFmtId="40" fontId="3" fillId="4" borderId="1" xfId="0" applyNumberFormat="1" applyFont="1" applyFill="1" applyBorder="1"/>
    <xf numFmtId="40" fontId="7" fillId="2" borderId="22" xfId="2" applyNumberFormat="1" applyFont="1" applyFill="1" applyBorder="1" applyAlignment="1">
      <alignment horizontal="right"/>
    </xf>
    <xf numFmtId="40" fontId="3" fillId="0" borderId="9" xfId="0" applyNumberFormat="1" applyFont="1" applyBorder="1"/>
    <xf numFmtId="40" fontId="3" fillId="0" borderId="8" xfId="0" applyNumberFormat="1" applyFont="1" applyBorder="1"/>
    <xf numFmtId="39" fontId="7" fillId="2" borderId="12" xfId="2" applyNumberFormat="1" applyFont="1" applyFill="1" applyBorder="1" applyAlignment="1">
      <alignment horizontal="right"/>
    </xf>
    <xf numFmtId="39" fontId="7" fillId="2" borderId="13" xfId="2" applyNumberFormat="1" applyFont="1" applyFill="1" applyBorder="1" applyAlignment="1">
      <alignment horizontal="right"/>
    </xf>
    <xf numFmtId="39" fontId="7" fillId="2" borderId="13" xfId="2" applyNumberFormat="1" applyFont="1" applyFill="1" applyBorder="1"/>
    <xf numFmtId="39" fontId="3" fillId="0" borderId="2" xfId="0" applyNumberFormat="1" applyFont="1" applyBorder="1"/>
    <xf numFmtId="39" fontId="4" fillId="0" borderId="2" xfId="0" applyNumberFormat="1" applyFont="1" applyBorder="1"/>
    <xf numFmtId="39" fontId="4" fillId="0" borderId="1" xfId="0" applyNumberFormat="1" applyFont="1" applyBorder="1"/>
    <xf numFmtId="39" fontId="3" fillId="0" borderId="9" xfId="0" applyNumberFormat="1" applyFont="1" applyBorder="1"/>
    <xf numFmtId="39" fontId="4" fillId="0" borderId="9" xfId="0" applyNumberFormat="1" applyFont="1" applyBorder="1"/>
    <xf numFmtId="39" fontId="3" fillId="0" borderId="8" xfId="0" applyNumberFormat="1" applyFont="1" applyBorder="1"/>
    <xf numFmtId="40" fontId="7" fillId="2" borderId="22" xfId="2" applyNumberFormat="1" applyFont="1" applyFill="1" applyBorder="1"/>
    <xf numFmtId="39" fontId="17" fillId="0" borderId="0" xfId="0" applyNumberFormat="1" applyFont="1"/>
    <xf numFmtId="165" fontId="3" fillId="0" borderId="1" xfId="0" applyNumberFormat="1" applyFont="1" applyBorder="1"/>
    <xf numFmtId="165" fontId="3" fillId="0" borderId="8" xfId="0" applyNumberFormat="1" applyFont="1" applyBorder="1"/>
    <xf numFmtId="165" fontId="4" fillId="0" borderId="9" xfId="0" applyNumberFormat="1" applyFont="1" applyBorder="1"/>
    <xf numFmtId="39" fontId="0" fillId="0" borderId="0" xfId="0" quotePrefix="1" applyNumberFormat="1"/>
    <xf numFmtId="39" fontId="0" fillId="0" borderId="0" xfId="0" applyNumberFormat="1"/>
    <xf numFmtId="39" fontId="19" fillId="0" borderId="26" xfId="0" applyNumberFormat="1" applyFont="1" applyBorder="1"/>
    <xf numFmtId="0" fontId="4" fillId="0" borderId="14" xfId="0" applyFont="1" applyBorder="1"/>
    <xf numFmtId="0" fontId="4" fillId="0" borderId="34" xfId="0" applyFont="1" applyBorder="1"/>
    <xf numFmtId="0" fontId="26" fillId="0" borderId="33" xfId="0" applyFont="1" applyBorder="1"/>
    <xf numFmtId="0" fontId="3" fillId="0" borderId="35" xfId="0" applyFont="1" applyBorder="1"/>
    <xf numFmtId="0" fontId="27" fillId="0" borderId="36" xfId="0" applyFont="1" applyBorder="1"/>
    <xf numFmtId="0" fontId="27" fillId="0" borderId="34" xfId="0" applyFont="1" applyBorder="1"/>
    <xf numFmtId="0" fontId="4" fillId="0" borderId="35" xfId="0" applyFont="1" applyBorder="1"/>
    <xf numFmtId="0" fontId="4" fillId="0" borderId="36" xfId="0" applyFont="1" applyBorder="1"/>
    <xf numFmtId="0" fontId="8" fillId="0" borderId="14" xfId="0" applyFont="1" applyBorder="1" applyAlignment="1">
      <alignment horizontal="center"/>
    </xf>
    <xf numFmtId="0" fontId="15" fillId="0" borderId="9" xfId="0" applyFont="1" applyBorder="1"/>
    <xf numFmtId="0" fontId="4" fillId="0" borderId="30" xfId="0" applyFont="1" applyBorder="1"/>
    <xf numFmtId="0" fontId="3" fillId="2" borderId="28" xfId="0" applyFont="1" applyFill="1" applyBorder="1"/>
    <xf numFmtId="0" fontId="1" fillId="0" borderId="14" xfId="0" applyFont="1" applyBorder="1"/>
    <xf numFmtId="0" fontId="24" fillId="0" borderId="0" xfId="0" applyFont="1" applyAlignment="1">
      <alignment horizontal="center" vertical="center" wrapText="1"/>
    </xf>
    <xf numFmtId="0" fontId="24" fillId="0" borderId="0" xfId="0" applyFont="1" applyAlignment="1">
      <alignment vertical="center" wrapText="1"/>
    </xf>
    <xf numFmtId="0" fontId="4" fillId="0" borderId="14" xfId="0" applyFont="1" applyBorder="1" applyAlignment="1">
      <alignment wrapText="1"/>
    </xf>
    <xf numFmtId="0" fontId="4" fillId="0" borderId="37" xfId="0" applyFont="1" applyBorder="1"/>
    <xf numFmtId="0" fontId="1" fillId="0" borderId="34" xfId="0" applyFont="1" applyBorder="1"/>
    <xf numFmtId="0" fontId="1" fillId="0" borderId="17" xfId="0" applyFont="1" applyBorder="1"/>
    <xf numFmtId="0" fontId="1" fillId="0" borderId="0" xfId="0" applyFont="1"/>
    <xf numFmtId="0" fontId="28" fillId="6" borderId="0" xfId="0" applyFont="1" applyFill="1" applyAlignment="1">
      <alignment vertical="center"/>
    </xf>
    <xf numFmtId="0" fontId="9" fillId="6" borderId="17" xfId="0" applyFont="1" applyFill="1" applyBorder="1"/>
    <xf numFmtId="0" fontId="28" fillId="3" borderId="0" xfId="0" applyFont="1" applyFill="1" applyAlignment="1">
      <alignment vertical="center"/>
    </xf>
    <xf numFmtId="0" fontId="9" fillId="3" borderId="17" xfId="0" applyFont="1" applyFill="1" applyBorder="1"/>
    <xf numFmtId="0" fontId="29" fillId="0" borderId="0" xfId="0" applyFont="1" applyAlignment="1">
      <alignment vertical="center"/>
    </xf>
    <xf numFmtId="0" fontId="9" fillId="0" borderId="17" xfId="0" applyFont="1" applyBorder="1"/>
    <xf numFmtId="49" fontId="19" fillId="0" borderId="0" xfId="0" applyNumberFormat="1" applyFont="1" applyAlignment="1">
      <alignment wrapText="1"/>
    </xf>
    <xf numFmtId="39" fontId="30" fillId="0" borderId="0" xfId="0" applyNumberFormat="1" applyFont="1"/>
    <xf numFmtId="0" fontId="1" fillId="0" borderId="6" xfId="0" applyFont="1" applyBorder="1"/>
    <xf numFmtId="39" fontId="3" fillId="0" borderId="6" xfId="0" applyNumberFormat="1" applyFont="1" applyBorder="1"/>
    <xf numFmtId="0" fontId="27" fillId="0" borderId="14" xfId="0" applyFont="1" applyBorder="1" applyAlignment="1">
      <alignment horizontal="left"/>
    </xf>
    <xf numFmtId="39" fontId="7" fillId="0" borderId="1" xfId="2" applyNumberFormat="1" applyFont="1" applyBorder="1"/>
    <xf numFmtId="39" fontId="7" fillId="0" borderId="15" xfId="2" applyNumberFormat="1" applyFont="1" applyBorder="1"/>
    <xf numFmtId="39" fontId="3" fillId="0" borderId="15" xfId="0" applyNumberFormat="1" applyFont="1" applyBorder="1"/>
    <xf numFmtId="39" fontId="3" fillId="0" borderId="16" xfId="0" applyNumberFormat="1" applyFont="1" applyBorder="1"/>
    <xf numFmtId="39" fontId="4" fillId="0" borderId="16" xfId="0" applyNumberFormat="1" applyFont="1" applyBorder="1"/>
    <xf numFmtId="39" fontId="1" fillId="0" borderId="23" xfId="0" applyNumberFormat="1" applyFont="1" applyBorder="1"/>
    <xf numFmtId="39" fontId="7" fillId="2" borderId="22" xfId="2" applyNumberFormat="1" applyFont="1" applyFill="1" applyBorder="1" applyAlignment="1">
      <alignment horizontal="right"/>
    </xf>
    <xf numFmtId="39" fontId="1" fillId="0" borderId="1" xfId="0" applyNumberFormat="1" applyFont="1" applyBorder="1"/>
    <xf numFmtId="0" fontId="7" fillId="0" borderId="6" xfId="2" applyFont="1" applyBorder="1"/>
    <xf numFmtId="40" fontId="7" fillId="0" borderId="6" xfId="2" applyNumberFormat="1" applyFont="1" applyBorder="1"/>
    <xf numFmtId="0" fontId="6" fillId="0" borderId="15" xfId="2" applyFont="1" applyBorder="1" applyAlignment="1">
      <alignment horizontal="center"/>
    </xf>
    <xf numFmtId="0" fontId="1" fillId="0" borderId="9" xfId="0" applyFont="1" applyBorder="1"/>
    <xf numFmtId="0" fontId="27" fillId="9" borderId="4" xfId="0" applyFont="1" applyFill="1" applyBorder="1"/>
    <xf numFmtId="0" fontId="0" fillId="9" borderId="38" xfId="0" applyFill="1" applyBorder="1"/>
    <xf numFmtId="0" fontId="0" fillId="9" borderId="39" xfId="0" applyFill="1" applyBorder="1"/>
    <xf numFmtId="0" fontId="27" fillId="9" borderId="7" xfId="0" applyFont="1" applyFill="1" applyBorder="1"/>
    <xf numFmtId="0" fontId="3" fillId="9" borderId="17" xfId="0" applyFont="1" applyFill="1" applyBorder="1" applyAlignment="1">
      <alignment vertical="center" wrapText="1"/>
    </xf>
    <xf numFmtId="0" fontId="3" fillId="9" borderId="40" xfId="0" applyFont="1" applyFill="1" applyBorder="1" applyAlignment="1">
      <alignment vertical="center" wrapText="1"/>
    </xf>
    <xf numFmtId="0" fontId="0" fillId="9" borderId="17" xfId="0" applyFill="1" applyBorder="1"/>
    <xf numFmtId="0" fontId="0" fillId="9" borderId="40" xfId="0" applyFill="1" applyBorder="1"/>
    <xf numFmtId="0" fontId="27" fillId="9" borderId="10" xfId="0" applyFont="1" applyFill="1" applyBorder="1"/>
    <xf numFmtId="0" fontId="0" fillId="9" borderId="41" xfId="0" applyFill="1" applyBorder="1"/>
    <xf numFmtId="0" fontId="0" fillId="9" borderId="42" xfId="0" applyFill="1" applyBorder="1"/>
    <xf numFmtId="9" fontId="6" fillId="0" borderId="1" xfId="0" applyNumberFormat="1" applyFont="1" applyBorder="1"/>
    <xf numFmtId="9" fontId="3" fillId="0" borderId="1" xfId="0" applyNumberFormat="1" applyFont="1" applyBorder="1"/>
    <xf numFmtId="39" fontId="33" fillId="0" borderId="0" xfId="0" applyNumberFormat="1" applyFont="1"/>
    <xf numFmtId="0" fontId="4" fillId="10" borderId="1" xfId="0" applyFont="1" applyFill="1" applyBorder="1"/>
    <xf numFmtId="9" fontId="6" fillId="10" borderId="1" xfId="0" applyNumberFormat="1" applyFont="1" applyFill="1" applyBorder="1"/>
    <xf numFmtId="9" fontId="0" fillId="0" borderId="0" xfId="3" applyFont="1"/>
    <xf numFmtId="9" fontId="4" fillId="6" borderId="6" xfId="3" applyFont="1" applyFill="1" applyBorder="1"/>
    <xf numFmtId="0" fontId="1" fillId="3" borderId="1" xfId="0" applyFont="1" applyFill="1" applyBorder="1" applyAlignment="1" applyProtection="1">
      <alignment horizontal="center"/>
      <protection locked="0"/>
    </xf>
    <xf numFmtId="40" fontId="7" fillId="2" borderId="12" xfId="2" applyNumberFormat="1" applyFont="1" applyFill="1" applyBorder="1" applyAlignment="1" applyProtection="1">
      <alignment horizontal="right"/>
      <protection locked="0"/>
    </xf>
    <xf numFmtId="0" fontId="3" fillId="3" borderId="25"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0" fontId="3" fillId="2" borderId="6" xfId="0" applyFont="1" applyFill="1" applyBorder="1"/>
    <xf numFmtId="0" fontId="3" fillId="2" borderId="19" xfId="0" applyFont="1" applyFill="1" applyBorder="1"/>
    <xf numFmtId="0" fontId="3" fillId="2" borderId="14" xfId="0" applyFont="1" applyFill="1" applyBorder="1"/>
    <xf numFmtId="0" fontId="3" fillId="6" borderId="6" xfId="0" applyFont="1" applyFill="1" applyBorder="1" applyAlignment="1">
      <alignment horizontal="left"/>
    </xf>
    <xf numFmtId="0" fontId="3" fillId="6" borderId="19" xfId="0" applyFont="1" applyFill="1" applyBorder="1" applyAlignment="1">
      <alignment horizontal="left"/>
    </xf>
    <xf numFmtId="0" fontId="3" fillId="2" borderId="29" xfId="0" applyFont="1" applyFill="1" applyBorder="1" applyAlignment="1">
      <alignment horizontal="center"/>
    </xf>
    <xf numFmtId="0" fontId="3" fillId="2" borderId="26" xfId="0" applyFont="1" applyFill="1" applyBorder="1" applyAlignment="1">
      <alignment horizontal="center"/>
    </xf>
    <xf numFmtId="0" fontId="3" fillId="2" borderId="30" xfId="0" applyFont="1" applyFill="1" applyBorder="1" applyAlignment="1">
      <alignment horizontal="center"/>
    </xf>
    <xf numFmtId="0" fontId="12" fillId="0" borderId="17" xfId="0" applyFont="1" applyBorder="1" applyAlignment="1">
      <alignment horizontal="center"/>
    </xf>
    <xf numFmtId="0" fontId="12" fillId="0" borderId="22" xfId="0" applyFont="1" applyBorder="1" applyAlignment="1">
      <alignment horizontal="center"/>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24" xfId="0" applyFont="1" applyFill="1" applyBorder="1"/>
    <xf numFmtId="0" fontId="3" fillId="2" borderId="17" xfId="0" applyFont="1" applyFill="1" applyBorder="1"/>
    <xf numFmtId="0" fontId="3" fillId="2" borderId="18" xfId="0" applyFont="1" applyFill="1" applyBorder="1"/>
    <xf numFmtId="0" fontId="3" fillId="4" borderId="6" xfId="0" applyFont="1" applyFill="1" applyBorder="1"/>
    <xf numFmtId="0" fontId="3" fillId="4" borderId="14" xfId="0" applyFont="1" applyFill="1" applyBorder="1"/>
    <xf numFmtId="0" fontId="3" fillId="3" borderId="25" xfId="0" applyFont="1" applyFill="1" applyBorder="1" applyAlignment="1" applyProtection="1">
      <alignment horizontal="center"/>
      <protection locked="0"/>
    </xf>
    <xf numFmtId="0" fontId="3" fillId="3" borderId="0" xfId="0" applyFont="1" applyFill="1" applyAlignment="1" applyProtection="1">
      <alignment horizontal="center"/>
      <protection locked="0"/>
    </xf>
    <xf numFmtId="0" fontId="3" fillId="3" borderId="17" xfId="0" applyFont="1" applyFill="1" applyBorder="1" applyAlignment="1" applyProtection="1">
      <alignment horizontal="center"/>
      <protection locked="0"/>
    </xf>
    <xf numFmtId="0" fontId="4" fillId="3" borderId="6" xfId="0" applyFont="1" applyFill="1" applyBorder="1" applyAlignment="1">
      <alignment horizontal="center"/>
    </xf>
    <xf numFmtId="0" fontId="4" fillId="3" borderId="19" xfId="0" applyFont="1" applyFill="1" applyBorder="1" applyAlignment="1">
      <alignment horizontal="center"/>
    </xf>
    <xf numFmtId="0" fontId="3" fillId="3" borderId="25" xfId="0" applyFont="1" applyFill="1" applyBorder="1" applyAlignment="1">
      <alignment horizontal="center"/>
    </xf>
    <xf numFmtId="0" fontId="3" fillId="3" borderId="0" xfId="0" applyFont="1" applyFill="1" applyAlignment="1">
      <alignment horizontal="center"/>
    </xf>
    <xf numFmtId="0" fontId="3" fillId="3" borderId="17" xfId="0" applyFont="1" applyFill="1" applyBorder="1" applyAlignment="1">
      <alignment horizontal="center"/>
    </xf>
    <xf numFmtId="0" fontId="3" fillId="3" borderId="25" xfId="0" applyFont="1" applyFill="1" applyBorder="1" applyAlignment="1" applyProtection="1">
      <alignment horizontal="left"/>
      <protection locked="0"/>
    </xf>
    <xf numFmtId="0" fontId="3" fillId="3" borderId="0" xfId="0" applyFont="1" applyFill="1" applyAlignment="1" applyProtection="1">
      <alignment horizontal="left"/>
      <protection locked="0"/>
    </xf>
    <xf numFmtId="0" fontId="3" fillId="3" borderId="20" xfId="0" applyFont="1" applyFill="1" applyBorder="1" applyAlignment="1" applyProtection="1">
      <alignment horizontal="center"/>
      <protection locked="0"/>
    </xf>
    <xf numFmtId="0" fontId="3" fillId="3" borderId="22" xfId="0" applyFont="1" applyFill="1" applyBorder="1" applyAlignment="1" applyProtection="1">
      <alignment horizontal="center"/>
      <protection locked="0"/>
    </xf>
    <xf numFmtId="0" fontId="4" fillId="4" borderId="6" xfId="0" applyFont="1" applyFill="1" applyBorder="1"/>
    <xf numFmtId="0" fontId="4" fillId="4" borderId="14" xfId="0" applyFont="1" applyFill="1" applyBorder="1"/>
    <xf numFmtId="0" fontId="3" fillId="6" borderId="27" xfId="0" applyFont="1" applyFill="1" applyBorder="1" applyAlignment="1">
      <alignment horizontal="center"/>
    </xf>
    <xf numFmtId="0" fontId="3" fillId="6" borderId="14" xfId="0" applyFont="1" applyFill="1" applyBorder="1" applyAlignment="1">
      <alignment horizontal="center"/>
    </xf>
    <xf numFmtId="0" fontId="3" fillId="6" borderId="6" xfId="0" applyFont="1" applyFill="1" applyBorder="1" applyAlignment="1">
      <alignment horizontal="center"/>
    </xf>
    <xf numFmtId="0" fontId="3" fillId="3" borderId="6" xfId="0" applyFont="1" applyFill="1" applyBorder="1" applyAlignment="1">
      <alignment horizontal="center"/>
    </xf>
    <xf numFmtId="0" fontId="3" fillId="3" borderId="19" xfId="0" applyFont="1" applyFill="1" applyBorder="1" applyAlignment="1">
      <alignment horizontal="center"/>
    </xf>
    <xf numFmtId="0" fontId="3" fillId="3" borderId="14" xfId="0" applyFont="1" applyFill="1" applyBorder="1" applyAlignment="1">
      <alignment horizontal="center"/>
    </xf>
    <xf numFmtId="0" fontId="3" fillId="2" borderId="6" xfId="0" applyFont="1" applyFill="1" applyBorder="1" applyAlignment="1">
      <alignment horizontal="center"/>
    </xf>
    <xf numFmtId="0" fontId="3" fillId="2" borderId="14" xfId="0" applyFont="1" applyFill="1" applyBorder="1" applyAlignment="1">
      <alignment horizontal="center"/>
    </xf>
    <xf numFmtId="0" fontId="3" fillId="3" borderId="6" xfId="0" applyFont="1" applyFill="1" applyBorder="1" applyAlignment="1">
      <alignment horizontal="left"/>
    </xf>
    <xf numFmtId="0" fontId="3" fillId="3" borderId="19" xfId="0" applyFont="1" applyFill="1" applyBorder="1" applyAlignment="1">
      <alignment horizontal="left"/>
    </xf>
    <xf numFmtId="0" fontId="3" fillId="3" borderId="14" xfId="0" applyFont="1" applyFill="1" applyBorder="1" applyAlignment="1">
      <alignment horizontal="left"/>
    </xf>
    <xf numFmtId="0" fontId="31" fillId="8" borderId="24" xfId="0" applyFont="1" applyFill="1" applyBorder="1" applyAlignment="1">
      <alignment horizontal="left" vertical="center" wrapText="1"/>
    </xf>
    <xf numFmtId="0" fontId="31" fillId="8" borderId="17" xfId="0" applyFont="1" applyFill="1" applyBorder="1" applyAlignment="1">
      <alignment horizontal="left" vertical="center" wrapText="1"/>
    </xf>
    <xf numFmtId="0" fontId="31" fillId="8" borderId="25" xfId="0" applyFont="1" applyFill="1" applyBorder="1" applyAlignment="1">
      <alignment horizontal="left" vertical="center" wrapText="1"/>
    </xf>
    <xf numFmtId="0" fontId="31" fillId="8" borderId="0" xfId="0" applyFont="1" applyFill="1" applyAlignment="1">
      <alignment horizontal="left" vertical="center" wrapText="1"/>
    </xf>
    <xf numFmtId="0" fontId="31" fillId="8" borderId="20" xfId="0" applyFont="1" applyFill="1" applyBorder="1" applyAlignment="1">
      <alignment horizontal="left" vertical="center" wrapText="1"/>
    </xf>
    <xf numFmtId="0" fontId="31" fillId="8" borderId="22" xfId="0" applyFont="1" applyFill="1" applyBorder="1" applyAlignment="1">
      <alignment horizontal="left" vertical="center" wrapText="1"/>
    </xf>
    <xf numFmtId="0" fontId="3" fillId="6" borderId="14" xfId="0" applyFont="1" applyFill="1" applyBorder="1" applyAlignment="1">
      <alignment horizontal="left"/>
    </xf>
    <xf numFmtId="0" fontId="3" fillId="3" borderId="24" xfId="0" applyFont="1" applyFill="1" applyBorder="1" applyAlignment="1" applyProtection="1">
      <alignment horizontal="center"/>
      <protection locked="0"/>
    </xf>
    <xf numFmtId="0" fontId="0" fillId="0" borderId="28"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0" fillId="0" borderId="32" xfId="0" applyBorder="1"/>
    <xf numFmtId="0" fontId="0" fillId="0" borderId="31" xfId="0" applyBorder="1" applyAlignment="1">
      <alignment horizontal="left" wrapText="1"/>
    </xf>
    <xf numFmtId="0" fontId="0" fillId="0" borderId="28" xfId="0" applyBorder="1" applyAlignment="1">
      <alignment horizontal="left" wrapText="1"/>
    </xf>
  </cellXfs>
  <cellStyles count="5">
    <cellStyle name="Comma" xfId="4" builtinId="3"/>
    <cellStyle name="Hyperlink" xfId="1" builtinId="8"/>
    <cellStyle name="Normal" xfId="0" builtinId="0"/>
    <cellStyle name="Normal 2" xfId="2" xr:uid="{00000000-0005-0000-0000-000003000000}"/>
    <cellStyle name="Percent" xfId="3" builtinId="5"/>
  </cellStyles>
  <dxfs count="2">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ws.auburn.edu/shared/files?id=159&amp;filename=AU%20FY%202023%20Rate%20Agreement.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96"/>
  <sheetViews>
    <sheetView showGridLines="0" tabSelected="1" showWhiteSpace="0" zoomScaleNormal="100" zoomScalePageLayoutView="85" workbookViewId="0">
      <pane ySplit="16" topLeftCell="A17" activePane="bottomLeft" state="frozen"/>
      <selection pane="bottomLeft" activeCell="A4" sqref="A4:K4"/>
    </sheetView>
  </sheetViews>
  <sheetFormatPr defaultRowHeight="15"/>
  <cols>
    <col min="1" max="1" width="17.28515625" style="1" customWidth="1"/>
    <col min="2" max="2" width="13" style="1" customWidth="1"/>
    <col min="3" max="3" width="27.140625" style="1" customWidth="1"/>
    <col min="4" max="4" width="16.140625" style="1" customWidth="1"/>
    <col min="5" max="5" width="26.28515625" style="1" customWidth="1"/>
    <col min="6" max="6" width="10.7109375" style="1" customWidth="1"/>
    <col min="7" max="7" width="11.140625" style="1" customWidth="1"/>
    <col min="8" max="8" width="10.42578125" style="1" customWidth="1"/>
    <col min="9" max="9" width="9.7109375" style="1" customWidth="1"/>
    <col min="10" max="10" width="10" style="1" customWidth="1"/>
    <col min="11" max="11" width="13.140625" style="1" customWidth="1"/>
    <col min="12" max="12" width="15.28515625" style="1" customWidth="1"/>
    <col min="16" max="16" width="10" customWidth="1"/>
  </cols>
  <sheetData>
    <row r="1" spans="1:14" ht="15.6" customHeight="1">
      <c r="A1" s="160" t="s">
        <v>1</v>
      </c>
      <c r="B1" s="161"/>
      <c r="C1" s="161"/>
      <c r="E1" s="247" t="s">
        <v>180</v>
      </c>
      <c r="F1" s="248"/>
      <c r="G1" s="248"/>
      <c r="H1" s="158"/>
      <c r="I1" s="158"/>
      <c r="J1" s="158"/>
      <c r="K1" s="158"/>
      <c r="L1" s="159"/>
    </row>
    <row r="2" spans="1:14" ht="15.75">
      <c r="A2" s="162" t="s">
        <v>3</v>
      </c>
      <c r="B2" s="163"/>
      <c r="C2" s="163"/>
      <c r="E2" s="249"/>
      <c r="F2" s="250"/>
      <c r="G2" s="250"/>
      <c r="H2" s="158"/>
      <c r="I2" s="158"/>
      <c r="J2" s="158"/>
      <c r="K2" s="158"/>
      <c r="L2" s="159"/>
    </row>
    <row r="3" spans="1:14" ht="15.75">
      <c r="A3" s="164" t="s">
        <v>5</v>
      </c>
      <c r="B3" s="165"/>
      <c r="C3" s="165"/>
      <c r="E3" s="251"/>
      <c r="F3" s="252"/>
      <c r="G3" s="252"/>
      <c r="H3" s="158"/>
      <c r="I3" s="158"/>
      <c r="J3" s="158"/>
      <c r="K3" s="158"/>
      <c r="L3" s="159"/>
    </row>
    <row r="4" spans="1:14" ht="15.75">
      <c r="A4" s="213" t="s">
        <v>0</v>
      </c>
      <c r="B4" s="213"/>
      <c r="C4" s="213"/>
      <c r="D4" s="213"/>
      <c r="E4" s="213"/>
      <c r="F4" s="213"/>
      <c r="G4" s="213"/>
      <c r="H4" s="213"/>
      <c r="I4" s="213"/>
      <c r="J4" s="213"/>
      <c r="K4" s="213"/>
    </row>
    <row r="5" spans="1:14" ht="15.75">
      <c r="A5" s="214" t="s">
        <v>2</v>
      </c>
      <c r="B5" s="214"/>
      <c r="C5" s="214"/>
      <c r="D5" s="214"/>
      <c r="E5" s="214"/>
      <c r="F5" s="214"/>
      <c r="G5" s="214"/>
      <c r="H5" s="214"/>
      <c r="I5" s="214"/>
      <c r="J5" s="214"/>
      <c r="K5" s="214"/>
    </row>
    <row r="6" spans="1:14" ht="29.25" customHeight="1">
      <c r="A6" s="215" t="s">
        <v>4</v>
      </c>
      <c r="B6" s="216"/>
      <c r="C6" s="216"/>
      <c r="D6" s="216"/>
      <c r="E6" s="216"/>
      <c r="F6" s="216"/>
      <c r="G6" s="216"/>
      <c r="H6" s="216"/>
      <c r="I6" s="216"/>
      <c r="J6" s="216"/>
      <c r="K6" s="216"/>
    </row>
    <row r="7" spans="1:14" ht="8.25" customHeight="1">
      <c r="A7" s="15"/>
      <c r="B7" s="15"/>
      <c r="C7" s="15"/>
      <c r="D7" s="15"/>
      <c r="E7" s="15"/>
      <c r="F7" s="15"/>
      <c r="G7" s="15"/>
      <c r="H7" s="15"/>
      <c r="I7" s="15"/>
      <c r="J7" s="26"/>
      <c r="K7" s="26"/>
      <c r="L7" s="26"/>
    </row>
    <row r="8" spans="1:14">
      <c r="A8" s="5" t="s">
        <v>6</v>
      </c>
      <c r="B8" s="5"/>
      <c r="C8" s="205"/>
      <c r="D8" s="206"/>
      <c r="E8" s="206"/>
      <c r="F8" s="207"/>
      <c r="H8" s="6" t="s">
        <v>7</v>
      </c>
      <c r="I8" s="3"/>
      <c r="J8" s="3"/>
      <c r="K8" s="7"/>
    </row>
    <row r="9" spans="1:14">
      <c r="A9" s="5" t="s">
        <v>8</v>
      </c>
      <c r="B9" s="5"/>
      <c r="C9" s="217"/>
      <c r="D9" s="218"/>
      <c r="E9" s="218"/>
      <c r="F9" s="219"/>
      <c r="H9" s="9"/>
      <c r="I9" s="2" t="s">
        <v>9</v>
      </c>
      <c r="J9" s="2"/>
      <c r="K9" s="134">
        <f>SUM(K148)</f>
        <v>0</v>
      </c>
    </row>
    <row r="10" spans="1:14" ht="15" customHeight="1">
      <c r="A10" s="5" t="s">
        <v>194</v>
      </c>
      <c r="B10" s="50"/>
      <c r="C10" s="151"/>
      <c r="D10" s="210"/>
      <c r="E10" s="211"/>
      <c r="F10" s="212"/>
      <c r="G10" s="152"/>
      <c r="H10" s="9"/>
      <c r="I10" s="2" t="s">
        <v>10</v>
      </c>
      <c r="J10" s="2"/>
      <c r="K10" s="134">
        <f>SUM(K149)</f>
        <v>0</v>
      </c>
      <c r="L10" s="168"/>
    </row>
    <row r="11" spans="1:14" ht="14.45" customHeight="1">
      <c r="A11" s="5"/>
      <c r="B11" s="5"/>
      <c r="C11" s="15"/>
      <c r="D11" s="15"/>
      <c r="E11" s="15"/>
      <c r="F11" s="15"/>
      <c r="H11" s="9"/>
      <c r="I11" s="2" t="s">
        <v>11</v>
      </c>
      <c r="J11" s="2"/>
      <c r="K11" s="135">
        <f>SUM(K195)</f>
        <v>0</v>
      </c>
      <c r="L11" s="168" t="s">
        <v>186</v>
      </c>
    </row>
    <row r="12" spans="1:14">
      <c r="A12" s="5" t="s">
        <v>12</v>
      </c>
      <c r="B12" s="5"/>
      <c r="C12" s="205"/>
      <c r="D12" s="206"/>
      <c r="E12" s="206"/>
      <c r="F12" s="207"/>
      <c r="H12" s="9"/>
      <c r="I12" s="5" t="s">
        <v>13</v>
      </c>
      <c r="J12" s="5"/>
      <c r="K12" s="136">
        <f>SUM(K9:K11)</f>
        <v>0</v>
      </c>
      <c r="L12" s="169">
        <f>ROUND((K12-'JV INPUT-PARENT'!$G$48-'JV INPUT-COST SHARE'!G19)-K192,2)</f>
        <v>0</v>
      </c>
    </row>
    <row r="13" spans="1:14" ht="14.45" customHeight="1">
      <c r="A13" s="5" t="s">
        <v>14</v>
      </c>
      <c r="B13" s="5"/>
      <c r="C13" s="205"/>
      <c r="D13" s="206"/>
      <c r="E13" s="206"/>
      <c r="F13" s="207"/>
      <c r="H13" s="12"/>
      <c r="I13" s="13"/>
      <c r="J13" s="13"/>
      <c r="K13" s="14"/>
      <c r="M13" s="154"/>
      <c r="N13" s="154"/>
    </row>
    <row r="14" spans="1:14" ht="13.9" customHeight="1">
      <c r="A14" s="5" t="s">
        <v>193</v>
      </c>
      <c r="B14" s="2"/>
      <c r="C14" s="208"/>
      <c r="D14" s="209"/>
      <c r="E14" s="209"/>
      <c r="F14" s="75">
        <f>IF(C14="Basic Research","2000",IF(C14="Applied Research","2002",IF(C14="Developmental Research","2004",IF(C14="Instruction","1000",IF(C14="Other/Outreach/Extension","3000",0)))))</f>
        <v>0</v>
      </c>
      <c r="G14" s="2"/>
      <c r="H14" s="2"/>
      <c r="I14" s="2"/>
      <c r="J14" s="15"/>
      <c r="K14" s="15"/>
      <c r="L14" s="154"/>
      <c r="M14" s="154"/>
      <c r="N14" s="154"/>
    </row>
    <row r="15" spans="1:14" ht="13.9" customHeight="1">
      <c r="A15" s="5" t="s">
        <v>15</v>
      </c>
      <c r="B15" s="2"/>
      <c r="C15" s="208"/>
      <c r="D15" s="209"/>
      <c r="E15" s="209"/>
      <c r="F15" s="170" t="s">
        <v>190</v>
      </c>
      <c r="G15" s="2"/>
      <c r="H15" s="2"/>
      <c r="I15" s="2"/>
      <c r="J15" s="15"/>
      <c r="K15" s="15"/>
      <c r="L15" s="154"/>
      <c r="M15" s="154"/>
      <c r="N15" s="154"/>
    </row>
    <row r="16" spans="1:14">
      <c r="A16" s="2"/>
      <c r="B16" s="2"/>
      <c r="C16" s="2"/>
      <c r="D16" s="2"/>
      <c r="E16" s="2"/>
      <c r="F16" s="2"/>
      <c r="G16" s="2"/>
      <c r="H16" s="2"/>
      <c r="I16" s="2"/>
      <c r="J16" s="2"/>
      <c r="K16" s="2"/>
      <c r="L16" s="154"/>
      <c r="M16" s="154"/>
      <c r="N16" s="154"/>
    </row>
    <row r="17" spans="1:25">
      <c r="A17" s="23"/>
      <c r="B17" s="23"/>
      <c r="C17" s="23"/>
      <c r="D17" s="2"/>
      <c r="E17" s="2"/>
      <c r="F17" s="2"/>
      <c r="G17" s="2"/>
      <c r="H17" s="2"/>
      <c r="I17" s="2"/>
      <c r="J17" s="2"/>
      <c r="K17" s="2"/>
      <c r="L17" s="153"/>
      <c r="M17" s="153"/>
      <c r="N17" s="153"/>
    </row>
    <row r="18" spans="1:25">
      <c r="A18" s="23"/>
      <c r="B18" s="23"/>
      <c r="C18" s="23"/>
      <c r="D18" s="2"/>
      <c r="E18" s="2"/>
      <c r="F18" s="16" t="s">
        <v>16</v>
      </c>
      <c r="G18" s="16" t="s">
        <v>17</v>
      </c>
      <c r="H18" s="16" t="s">
        <v>18</v>
      </c>
      <c r="I18" s="16" t="s">
        <v>19</v>
      </c>
      <c r="J18" s="16" t="s">
        <v>20</v>
      </c>
      <c r="K18" s="16" t="s">
        <v>21</v>
      </c>
      <c r="L18" s="181"/>
    </row>
    <row r="19" spans="1:25" ht="15.75">
      <c r="A19" s="142" t="s">
        <v>197</v>
      </c>
      <c r="B19" s="141"/>
      <c r="C19" s="150"/>
      <c r="D19" s="148" t="s">
        <v>23</v>
      </c>
      <c r="E19" s="5"/>
      <c r="F19" s="2"/>
      <c r="G19" s="2"/>
      <c r="H19" s="2"/>
      <c r="I19" s="2"/>
      <c r="J19" s="2"/>
      <c r="K19" s="8"/>
      <c r="L19" s="183" t="s">
        <v>205</v>
      </c>
      <c r="M19" s="184"/>
      <c r="N19" s="184"/>
      <c r="O19" s="184"/>
      <c r="P19" s="185"/>
    </row>
    <row r="20" spans="1:25">
      <c r="A20" s="15"/>
      <c r="B20" s="29" t="s">
        <v>25</v>
      </c>
      <c r="C20" s="149" t="s">
        <v>26</v>
      </c>
      <c r="D20" s="30" t="s">
        <v>27</v>
      </c>
      <c r="E20" s="5" t="s">
        <v>95</v>
      </c>
      <c r="F20" s="17"/>
      <c r="G20" s="17"/>
      <c r="H20" s="17"/>
      <c r="I20" s="17"/>
      <c r="J20" s="17"/>
      <c r="K20" s="179"/>
      <c r="L20" s="186" t="s">
        <v>206</v>
      </c>
      <c r="M20" s="187"/>
      <c r="N20" s="187"/>
      <c r="O20" s="187"/>
      <c r="P20" s="188"/>
      <c r="Q20" s="31"/>
      <c r="R20" s="31"/>
      <c r="S20" s="31"/>
      <c r="T20" s="31"/>
      <c r="U20" s="31"/>
      <c r="V20" s="31"/>
      <c r="W20" s="31"/>
      <c r="X20" s="31"/>
      <c r="Y20" s="32"/>
    </row>
    <row r="21" spans="1:25">
      <c r="A21" s="2"/>
      <c r="B21" s="242"/>
      <c r="C21" s="243"/>
      <c r="D21" s="201"/>
      <c r="E21" s="73"/>
      <c r="F21" s="202"/>
      <c r="G21" s="108">
        <f>+F21*1.03</f>
        <v>0</v>
      </c>
      <c r="H21" s="108">
        <f>+G21*1.03</f>
        <v>0</v>
      </c>
      <c r="I21" s="108">
        <f>+H21*1.03</f>
        <v>0</v>
      </c>
      <c r="J21" s="108">
        <f>+I21*1.03</f>
        <v>0</v>
      </c>
      <c r="K21" s="180">
        <f t="shared" ref="K21:K27" si="0">SUM(F21:J21)</f>
        <v>0</v>
      </c>
      <c r="L21" s="186" t="s">
        <v>203</v>
      </c>
      <c r="M21" s="189"/>
      <c r="N21" s="189"/>
      <c r="O21" s="189"/>
      <c r="P21" s="190"/>
      <c r="Q21" s="61"/>
      <c r="R21" s="61"/>
      <c r="S21" s="61"/>
      <c r="T21" s="61"/>
      <c r="U21" s="61"/>
      <c r="V21" s="61"/>
      <c r="W21" s="61"/>
      <c r="X21" s="61"/>
      <c r="Y21" s="61"/>
    </row>
    <row r="22" spans="1:25">
      <c r="A22" s="2"/>
      <c r="B22" s="242"/>
      <c r="C22" s="243"/>
      <c r="D22" s="201"/>
      <c r="E22" s="73"/>
      <c r="F22" s="202"/>
      <c r="G22" s="108">
        <f t="shared" ref="G22:J22" si="1">+F22*1.03</f>
        <v>0</v>
      </c>
      <c r="H22" s="108">
        <f t="shared" si="1"/>
        <v>0</v>
      </c>
      <c r="I22" s="108">
        <f t="shared" si="1"/>
        <v>0</v>
      </c>
      <c r="J22" s="108">
        <f t="shared" si="1"/>
        <v>0</v>
      </c>
      <c r="K22" s="180">
        <f t="shared" si="0"/>
        <v>0</v>
      </c>
      <c r="L22" s="191" t="s">
        <v>204</v>
      </c>
      <c r="M22" s="192"/>
      <c r="N22" s="192"/>
      <c r="O22" s="192"/>
      <c r="P22" s="193"/>
    </row>
    <row r="23" spans="1:25">
      <c r="A23" s="2"/>
      <c r="B23" s="242"/>
      <c r="C23" s="243"/>
      <c r="D23" s="201"/>
      <c r="E23" s="73"/>
      <c r="F23" s="202"/>
      <c r="G23" s="108">
        <f t="shared" ref="G23:J23" si="2">+F23*1.03</f>
        <v>0</v>
      </c>
      <c r="H23" s="108">
        <f t="shared" si="2"/>
        <v>0</v>
      </c>
      <c r="I23" s="108">
        <f t="shared" si="2"/>
        <v>0</v>
      </c>
      <c r="J23" s="108">
        <f t="shared" si="2"/>
        <v>0</v>
      </c>
      <c r="K23" s="109">
        <f t="shared" si="0"/>
        <v>0</v>
      </c>
      <c r="L23" s="182"/>
    </row>
    <row r="24" spans="1:25">
      <c r="A24" s="2"/>
      <c r="B24" s="242"/>
      <c r="C24" s="243"/>
      <c r="D24" s="201"/>
      <c r="E24" s="73"/>
      <c r="F24" s="202"/>
      <c r="G24" s="108">
        <f t="shared" ref="G24:J24" si="3">+F24*1.03</f>
        <v>0</v>
      </c>
      <c r="H24" s="108">
        <f t="shared" si="3"/>
        <v>0</v>
      </c>
      <c r="I24" s="108">
        <f t="shared" si="3"/>
        <v>0</v>
      </c>
      <c r="J24" s="108">
        <f t="shared" si="3"/>
        <v>0</v>
      </c>
      <c r="K24" s="109">
        <f t="shared" si="0"/>
        <v>0</v>
      </c>
    </row>
    <row r="25" spans="1:25">
      <c r="A25" s="2"/>
      <c r="B25" s="242"/>
      <c r="C25" s="243"/>
      <c r="D25" s="201"/>
      <c r="E25" s="73"/>
      <c r="F25" s="202"/>
      <c r="G25" s="108">
        <f t="shared" ref="G25:J25" si="4">+F25*1.03</f>
        <v>0</v>
      </c>
      <c r="H25" s="108">
        <f t="shared" si="4"/>
        <v>0</v>
      </c>
      <c r="I25" s="108">
        <f t="shared" si="4"/>
        <v>0</v>
      </c>
      <c r="J25" s="108">
        <f t="shared" si="4"/>
        <v>0</v>
      </c>
      <c r="K25" s="109">
        <f t="shared" si="0"/>
        <v>0</v>
      </c>
    </row>
    <row r="26" spans="1:25">
      <c r="A26" s="2"/>
      <c r="B26" s="242"/>
      <c r="C26" s="243"/>
      <c r="D26" s="201"/>
      <c r="E26" s="73"/>
      <c r="F26" s="202"/>
      <c r="G26" s="108">
        <f t="shared" ref="G26:J26" si="5">+F26*1.03</f>
        <v>0</v>
      </c>
      <c r="H26" s="108">
        <f t="shared" si="5"/>
        <v>0</v>
      </c>
      <c r="I26" s="108">
        <f t="shared" si="5"/>
        <v>0</v>
      </c>
      <c r="J26" s="108">
        <f t="shared" si="5"/>
        <v>0</v>
      </c>
      <c r="K26" s="110">
        <f t="shared" si="0"/>
        <v>0</v>
      </c>
    </row>
    <row r="27" spans="1:25">
      <c r="A27" s="2"/>
      <c r="B27" s="2"/>
      <c r="C27" s="2"/>
      <c r="D27" s="5" t="s">
        <v>28</v>
      </c>
      <c r="E27" s="2"/>
      <c r="F27" s="111">
        <f>SUM(F21:F26)</f>
        <v>0</v>
      </c>
      <c r="G27" s="111">
        <f>SUM(G21:G26)</f>
        <v>0</v>
      </c>
      <c r="H27" s="111">
        <f>SUM(H21:H26)</f>
        <v>0</v>
      </c>
      <c r="I27" s="111">
        <f>SUM(I21:I26)</f>
        <v>0</v>
      </c>
      <c r="J27" s="111">
        <f>SUM(J21:J26)</f>
        <v>0</v>
      </c>
      <c r="K27" s="112">
        <f t="shared" si="0"/>
        <v>0</v>
      </c>
      <c r="L27" s="2"/>
    </row>
    <row r="28" spans="1:25">
      <c r="A28" s="2"/>
      <c r="B28" s="2"/>
      <c r="C28" s="2"/>
      <c r="D28" s="5" t="s">
        <v>25</v>
      </c>
      <c r="E28" s="2"/>
      <c r="F28" s="113"/>
      <c r="G28" s="113"/>
      <c r="H28" s="113"/>
      <c r="I28" s="113"/>
      <c r="J28" s="114"/>
      <c r="K28" s="113"/>
      <c r="L28" s="2" t="s">
        <v>29</v>
      </c>
    </row>
    <row r="29" spans="1:25" ht="12" customHeight="1">
      <c r="A29" s="23"/>
      <c r="B29" s="23"/>
      <c r="C29" s="23"/>
      <c r="D29" s="24" t="s">
        <v>30</v>
      </c>
      <c r="E29" s="23"/>
      <c r="F29" s="115">
        <f>ROUND(F27*$L$29,0)</f>
        <v>0</v>
      </c>
      <c r="G29" s="114">
        <f>ROUND(G27*$L$29,0)</f>
        <v>0</v>
      </c>
      <c r="H29" s="114">
        <f>ROUND(H27*$L$29,0)</f>
        <v>0</v>
      </c>
      <c r="I29" s="114">
        <f>ROUND(I27*$L$29,0)</f>
        <v>0</v>
      </c>
      <c r="J29" s="114">
        <f>ROUND(J27*$L$29,0)</f>
        <v>0</v>
      </c>
      <c r="K29" s="114">
        <f>SUM(F29:J29)</f>
        <v>0</v>
      </c>
      <c r="L29" s="93">
        <v>0.307</v>
      </c>
    </row>
    <row r="30" spans="1:25" ht="7.9" customHeight="1">
      <c r="A30" s="26"/>
      <c r="B30" s="26"/>
      <c r="C30" s="26"/>
      <c r="D30" s="49"/>
      <c r="E30" s="26"/>
      <c r="F30" s="26"/>
      <c r="G30" s="26"/>
      <c r="H30" s="26"/>
      <c r="I30" s="26"/>
      <c r="J30" s="26"/>
      <c r="K30" s="26"/>
      <c r="L30" s="2"/>
    </row>
    <row r="31" spans="1:25">
      <c r="A31" s="26"/>
      <c r="B31" s="26"/>
      <c r="C31" s="26"/>
      <c r="D31" s="57" t="s">
        <v>31</v>
      </c>
      <c r="E31" s="56"/>
      <c r="F31" s="26"/>
      <c r="G31" s="26"/>
      <c r="H31" s="26"/>
      <c r="I31" s="26"/>
      <c r="J31" s="26"/>
      <c r="K31" s="26"/>
      <c r="L31" s="2"/>
    </row>
    <row r="32" spans="1:25">
      <c r="A32" s="2"/>
      <c r="B32" s="5" t="s">
        <v>25</v>
      </c>
      <c r="C32" s="53" t="s">
        <v>32</v>
      </c>
      <c r="D32" s="58" t="s">
        <v>27</v>
      </c>
      <c r="E32"/>
      <c r="F32" s="60"/>
      <c r="G32" s="17"/>
      <c r="H32" s="17"/>
      <c r="I32" s="17"/>
      <c r="J32" s="17"/>
      <c r="K32" s="2"/>
      <c r="L32" s="2"/>
    </row>
    <row r="33" spans="1:12">
      <c r="A33" s="2"/>
      <c r="B33" s="54"/>
      <c r="C33" s="55"/>
      <c r="D33" s="59"/>
      <c r="E33"/>
      <c r="F33" s="107"/>
      <c r="G33" s="108">
        <f>+F33*1.03</f>
        <v>0</v>
      </c>
      <c r="H33" s="108">
        <f>+G33*1.03</f>
        <v>0</v>
      </c>
      <c r="I33" s="108">
        <f>+H33*1.03</f>
        <v>0</v>
      </c>
      <c r="J33" s="108">
        <f>+I33*1.03</f>
        <v>0</v>
      </c>
      <c r="K33" s="109">
        <f>SUM(F33:J33)</f>
        <v>0</v>
      </c>
      <c r="L33" s="2"/>
    </row>
    <row r="34" spans="1:12">
      <c r="A34" s="2"/>
      <c r="B34" s="54"/>
      <c r="C34" s="99"/>
      <c r="D34" s="59"/>
      <c r="E34"/>
      <c r="F34" s="107"/>
      <c r="G34" s="108">
        <f t="shared" ref="G34:J34" si="6">+F34*1.03</f>
        <v>0</v>
      </c>
      <c r="H34" s="108">
        <f t="shared" si="6"/>
        <v>0</v>
      </c>
      <c r="I34" s="108">
        <f t="shared" si="6"/>
        <v>0</v>
      </c>
      <c r="J34" s="108">
        <f t="shared" si="6"/>
        <v>0</v>
      </c>
      <c r="K34" s="109">
        <f>SUM(F34:J34)</f>
        <v>0</v>
      </c>
      <c r="L34" s="2"/>
    </row>
    <row r="35" spans="1:12">
      <c r="A35" s="2"/>
      <c r="B35" s="54"/>
      <c r="C35" s="55"/>
      <c r="D35" s="59"/>
      <c r="E35"/>
      <c r="F35" s="107"/>
      <c r="G35" s="108">
        <f t="shared" ref="G35:J35" si="7">+F35*1.03</f>
        <v>0</v>
      </c>
      <c r="H35" s="108">
        <f t="shared" si="7"/>
        <v>0</v>
      </c>
      <c r="I35" s="108">
        <f t="shared" si="7"/>
        <v>0</v>
      </c>
      <c r="J35" s="108">
        <f t="shared" si="7"/>
        <v>0</v>
      </c>
      <c r="K35" s="109">
        <f>SUM(F35:J35)</f>
        <v>0</v>
      </c>
      <c r="L35" s="2"/>
    </row>
    <row r="36" spans="1:12">
      <c r="A36" s="2"/>
      <c r="B36" s="54"/>
      <c r="C36" s="55"/>
      <c r="D36" s="59"/>
      <c r="E36"/>
      <c r="F36" s="107"/>
      <c r="G36" s="108">
        <f t="shared" ref="G36:J36" si="8">+F36*1.03</f>
        <v>0</v>
      </c>
      <c r="H36" s="108">
        <f t="shared" si="8"/>
        <v>0</v>
      </c>
      <c r="I36" s="108">
        <f t="shared" si="8"/>
        <v>0</v>
      </c>
      <c r="J36" s="108">
        <f t="shared" si="8"/>
        <v>0</v>
      </c>
      <c r="K36" s="109">
        <f>SUM(F36:J36)</f>
        <v>0</v>
      </c>
      <c r="L36" s="2"/>
    </row>
    <row r="37" spans="1:12">
      <c r="A37" s="2"/>
      <c r="B37" s="54"/>
      <c r="C37" s="55"/>
      <c r="D37" s="33"/>
      <c r="E37"/>
      <c r="F37" s="107"/>
      <c r="G37" s="108">
        <f t="shared" ref="G37:J37" si="9">+F37*1.03</f>
        <v>0</v>
      </c>
      <c r="H37" s="108">
        <f t="shared" si="9"/>
        <v>0</v>
      </c>
      <c r="I37" s="108">
        <f t="shared" si="9"/>
        <v>0</v>
      </c>
      <c r="J37" s="108">
        <f t="shared" si="9"/>
        <v>0</v>
      </c>
      <c r="K37" s="110">
        <f>SUM(F37:J37)</f>
        <v>0</v>
      </c>
      <c r="L37" s="2"/>
    </row>
    <row r="38" spans="1:12">
      <c r="A38" s="2"/>
      <c r="B38" s="2"/>
      <c r="C38" s="2"/>
      <c r="D38" s="5" t="s">
        <v>33</v>
      </c>
      <c r="E38" s="2"/>
      <c r="F38" s="111">
        <f>SUM(F33:F37)</f>
        <v>0</v>
      </c>
      <c r="G38" s="111">
        <f>SUM(G33:G37)</f>
        <v>0</v>
      </c>
      <c r="H38" s="111">
        <f>SUM(H33:H37)</f>
        <v>0</v>
      </c>
      <c r="I38" s="111">
        <f>SUM(I33:I37)</f>
        <v>0</v>
      </c>
      <c r="J38" s="111">
        <f>SUM(J33:J37)</f>
        <v>0</v>
      </c>
      <c r="K38" s="112">
        <f>SUM(E38:J38)</f>
        <v>0</v>
      </c>
      <c r="L38" s="2"/>
    </row>
    <row r="39" spans="1:12">
      <c r="A39" s="2"/>
      <c r="B39" s="2"/>
      <c r="C39" s="2"/>
      <c r="D39" s="5" t="s">
        <v>25</v>
      </c>
      <c r="E39" s="2"/>
      <c r="F39" s="113"/>
      <c r="G39" s="113"/>
      <c r="H39" s="113"/>
      <c r="I39" s="113"/>
      <c r="J39" s="114"/>
      <c r="K39" s="113"/>
      <c r="L39" s="2" t="s">
        <v>34</v>
      </c>
    </row>
    <row r="40" spans="1:12" ht="12.6" customHeight="1">
      <c r="A40" s="2"/>
      <c r="B40" s="23"/>
      <c r="C40" s="23"/>
      <c r="D40" s="24" t="s">
        <v>30</v>
      </c>
      <c r="E40" s="23"/>
      <c r="F40" s="115">
        <f>ROUND(F38*$L$40,0)</f>
        <v>0</v>
      </c>
      <c r="G40" s="114">
        <f>ROUND(G38*$L$40,0)</f>
        <v>0</v>
      </c>
      <c r="H40" s="114">
        <f>ROUND(H38*$L$40,0)</f>
        <v>0</v>
      </c>
      <c r="I40" s="114">
        <f>ROUND(I38*$L$40,0)</f>
        <v>0</v>
      </c>
      <c r="J40" s="114">
        <f>ROUND(J38*$L$40,0)</f>
        <v>0</v>
      </c>
      <c r="K40" s="114">
        <f>SUM(F40:J40)</f>
        <v>0</v>
      </c>
      <c r="L40" s="93">
        <v>0.109</v>
      </c>
    </row>
    <row r="41" spans="1:12" ht="12" customHeight="1">
      <c r="A41" s="143"/>
      <c r="B41" s="4"/>
      <c r="C41" s="4"/>
      <c r="D41" s="3"/>
      <c r="E41" s="3"/>
      <c r="F41" s="3"/>
      <c r="G41" s="3"/>
      <c r="H41" s="3"/>
      <c r="I41" s="3"/>
      <c r="J41" s="3"/>
      <c r="K41" s="3"/>
      <c r="L41" s="2"/>
    </row>
    <row r="42" spans="1:12" ht="15.75">
      <c r="A42" s="142" t="s">
        <v>198</v>
      </c>
      <c r="B42" s="144"/>
      <c r="C42" s="145"/>
      <c r="D42" s="22"/>
      <c r="E42" s="2"/>
      <c r="F42" s="2"/>
      <c r="G42" s="2"/>
      <c r="H42" s="2"/>
      <c r="I42" s="2"/>
      <c r="J42" s="2"/>
      <c r="K42" s="2"/>
      <c r="L42" s="2"/>
    </row>
    <row r="43" spans="1:12">
      <c r="A43" s="15"/>
      <c r="B43" s="15"/>
      <c r="C43" s="15"/>
      <c r="D43" s="5" t="s">
        <v>35</v>
      </c>
      <c r="E43" s="2"/>
      <c r="F43" s="108"/>
      <c r="G43" s="108">
        <f>+F43*1.03</f>
        <v>0</v>
      </c>
      <c r="H43" s="108">
        <f>+G43*1.03</f>
        <v>0</v>
      </c>
      <c r="I43" s="108">
        <f>+H43*1.03</f>
        <v>0</v>
      </c>
      <c r="J43" s="108">
        <f>+I43*1.03</f>
        <v>0</v>
      </c>
      <c r="K43" s="113">
        <f>SUM(F43:J43)</f>
        <v>0</v>
      </c>
      <c r="L43" s="2"/>
    </row>
    <row r="44" spans="1:12">
      <c r="A44" s="15"/>
      <c r="B44" s="15"/>
      <c r="C44" s="15"/>
      <c r="D44" s="5" t="s">
        <v>35</v>
      </c>
      <c r="E44" s="2"/>
      <c r="F44" s="108"/>
      <c r="G44" s="108">
        <f t="shared" ref="G44:J44" si="10">+F44*1.03</f>
        <v>0</v>
      </c>
      <c r="H44" s="108">
        <f t="shared" si="10"/>
        <v>0</v>
      </c>
      <c r="I44" s="108">
        <f t="shared" si="10"/>
        <v>0</v>
      </c>
      <c r="J44" s="108">
        <f t="shared" si="10"/>
        <v>0</v>
      </c>
      <c r="K44" s="113">
        <f t="shared" ref="K44:K45" si="11">SUM(F44:J44)</f>
        <v>0</v>
      </c>
      <c r="L44" s="2"/>
    </row>
    <row r="45" spans="1:12">
      <c r="A45" s="15"/>
      <c r="B45" s="15"/>
      <c r="C45" s="15"/>
      <c r="D45" s="5" t="s">
        <v>35</v>
      </c>
      <c r="E45" s="2"/>
      <c r="F45" s="108"/>
      <c r="G45" s="108">
        <f t="shared" ref="G45:J45" si="12">+F45*1.03</f>
        <v>0</v>
      </c>
      <c r="H45" s="108">
        <f t="shared" si="12"/>
        <v>0</v>
      </c>
      <c r="I45" s="108">
        <f t="shared" si="12"/>
        <v>0</v>
      </c>
      <c r="J45" s="108">
        <f t="shared" si="12"/>
        <v>0</v>
      </c>
      <c r="K45" s="113">
        <f t="shared" si="11"/>
        <v>0</v>
      </c>
      <c r="L45" s="2"/>
    </row>
    <row r="46" spans="1:12">
      <c r="A46" s="2"/>
      <c r="B46" s="2"/>
      <c r="C46" s="2"/>
      <c r="D46" s="5" t="s">
        <v>199</v>
      </c>
      <c r="E46" s="2"/>
      <c r="F46" s="111">
        <f>SUM(F43:F45)</f>
        <v>0</v>
      </c>
      <c r="G46" s="111">
        <f t="shared" ref="G46:J46" si="13">SUM(G43:G45)</f>
        <v>0</v>
      </c>
      <c r="H46" s="111">
        <f t="shared" si="13"/>
        <v>0</v>
      </c>
      <c r="I46" s="111">
        <f t="shared" si="13"/>
        <v>0</v>
      </c>
      <c r="J46" s="111">
        <f t="shared" si="13"/>
        <v>0</v>
      </c>
      <c r="K46" s="112">
        <f>SUM(F46:J46)</f>
        <v>0</v>
      </c>
      <c r="L46" s="2" t="s">
        <v>200</v>
      </c>
    </row>
    <row r="47" spans="1:12">
      <c r="A47" s="23"/>
      <c r="B47" s="23"/>
      <c r="C47" s="23"/>
      <c r="D47" s="24" t="s">
        <v>30</v>
      </c>
      <c r="E47" s="23"/>
      <c r="F47" s="115">
        <f>ROUND(F46*$L$47,2)</f>
        <v>0</v>
      </c>
      <c r="G47" s="115">
        <f t="shared" ref="G47:J47" si="14">ROUND(G46*$L$47,2)</f>
        <v>0</v>
      </c>
      <c r="H47" s="115">
        <f t="shared" si="14"/>
        <v>0</v>
      </c>
      <c r="I47" s="115">
        <f t="shared" si="14"/>
        <v>0</v>
      </c>
      <c r="J47" s="115">
        <f t="shared" si="14"/>
        <v>0</v>
      </c>
      <c r="K47" s="114">
        <f>SUM(F47:J47)</f>
        <v>0</v>
      </c>
      <c r="L47" s="93">
        <v>0.109</v>
      </c>
    </row>
    <row r="48" spans="1:12" ht="12" customHeight="1">
      <c r="A48" s="143"/>
      <c r="B48" s="4"/>
      <c r="C48" s="4"/>
      <c r="D48" s="3"/>
      <c r="E48" s="3"/>
      <c r="F48" s="3"/>
      <c r="G48" s="3"/>
      <c r="H48" s="3"/>
      <c r="I48" s="3"/>
      <c r="J48" s="3"/>
      <c r="K48" s="3"/>
      <c r="L48" s="2"/>
    </row>
    <row r="49" spans="1:12" ht="15.75">
      <c r="A49" s="142" t="s">
        <v>174</v>
      </c>
      <c r="B49" s="144"/>
      <c r="C49" s="145"/>
      <c r="D49" s="22"/>
      <c r="E49" s="2"/>
      <c r="F49" s="2"/>
      <c r="G49" s="2"/>
      <c r="H49" s="2"/>
      <c r="I49" s="2"/>
      <c r="J49" s="2"/>
      <c r="K49" s="2"/>
      <c r="L49" s="2"/>
    </row>
    <row r="50" spans="1:12">
      <c r="A50" s="15"/>
      <c r="B50" s="15"/>
      <c r="C50" s="15"/>
      <c r="D50" s="5" t="s">
        <v>35</v>
      </c>
      <c r="E50" s="2"/>
      <c r="F50" s="108"/>
      <c r="G50" s="108"/>
      <c r="H50" s="108"/>
      <c r="I50" s="116"/>
      <c r="J50" s="116"/>
      <c r="K50" s="113">
        <f>SUM(F50:J50)</f>
        <v>0</v>
      </c>
      <c r="L50" s="2"/>
    </row>
    <row r="51" spans="1:12">
      <c r="A51" s="2"/>
      <c r="B51" s="2"/>
      <c r="C51" s="2"/>
      <c r="D51" s="5" t="s">
        <v>36</v>
      </c>
      <c r="E51" s="2"/>
      <c r="F51" s="20"/>
      <c r="G51" s="20"/>
      <c r="H51" s="20"/>
      <c r="I51" s="21"/>
      <c r="J51" s="21"/>
      <c r="K51" s="114">
        <f>SUM(F51:J51)</f>
        <v>0</v>
      </c>
    </row>
    <row r="52" spans="1:12">
      <c r="A52" s="2"/>
      <c r="B52" s="2"/>
      <c r="C52" s="2"/>
      <c r="D52" s="5" t="s">
        <v>38</v>
      </c>
      <c r="E52" s="2"/>
      <c r="F52" s="111">
        <f>+F50</f>
        <v>0</v>
      </c>
      <c r="G52" s="111">
        <f t="shared" ref="G52:J52" si="15">+G50</f>
        <v>0</v>
      </c>
      <c r="H52" s="111">
        <f t="shared" si="15"/>
        <v>0</v>
      </c>
      <c r="I52" s="111">
        <f t="shared" si="15"/>
        <v>0</v>
      </c>
      <c r="J52" s="111">
        <f t="shared" si="15"/>
        <v>0</v>
      </c>
      <c r="K52" s="112">
        <f>SUM(F52:J52)</f>
        <v>0</v>
      </c>
      <c r="L52" s="2" t="s">
        <v>37</v>
      </c>
    </row>
    <row r="53" spans="1:12">
      <c r="A53" s="23"/>
      <c r="B53" s="23"/>
      <c r="C53" s="23"/>
      <c r="D53" s="24" t="s">
        <v>30</v>
      </c>
      <c r="E53" s="23"/>
      <c r="F53" s="115">
        <f>ROUND(F52*$L$53,2)</f>
        <v>0</v>
      </c>
      <c r="G53" s="115">
        <f>ROUND(G52*$L$53,2)</f>
        <v>0</v>
      </c>
      <c r="H53" s="115">
        <f>ROUND(H52*$L$53,2)</f>
        <v>0</v>
      </c>
      <c r="I53" s="115">
        <f>ROUND(I52*$L$53,2)</f>
        <v>0</v>
      </c>
      <c r="J53" s="115">
        <f>ROUND(J52*$L$53,2)</f>
        <v>0</v>
      </c>
      <c r="K53" s="114">
        <f>SUM(F53:J53)</f>
        <v>0</v>
      </c>
      <c r="L53" s="93">
        <v>3.9E-2</v>
      </c>
    </row>
    <row r="54" spans="1:12">
      <c r="D54" s="5" t="s">
        <v>172</v>
      </c>
      <c r="E54" s="94"/>
      <c r="F54" s="117">
        <f>ROUND(F52*$E$54,2)</f>
        <v>0</v>
      </c>
      <c r="G54" s="117">
        <f>ROUND(G52*$E$54,2)</f>
        <v>0</v>
      </c>
      <c r="H54" s="117">
        <f>ROUND(H52*$E$54,2)</f>
        <v>0</v>
      </c>
      <c r="I54" s="117">
        <f>ROUND(I52*$E$54,2)</f>
        <v>0</v>
      </c>
      <c r="J54" s="117">
        <f>ROUND(J52*$E$54,2)</f>
        <v>0</v>
      </c>
      <c r="K54" s="118">
        <f>SUM(F54:J54)</f>
        <v>0</v>
      </c>
    </row>
    <row r="55" spans="1:12" ht="15.75">
      <c r="A55" s="142" t="s">
        <v>175</v>
      </c>
      <c r="B55" s="147"/>
      <c r="C55" s="141"/>
      <c r="D55" s="146"/>
      <c r="E55" s="4"/>
      <c r="F55" s="4"/>
      <c r="G55" s="4"/>
      <c r="H55" s="4"/>
      <c r="I55" s="4"/>
      <c r="J55" s="4"/>
      <c r="K55" s="4"/>
      <c r="L55" s="2"/>
    </row>
    <row r="56" spans="1:12">
      <c r="A56" s="26"/>
      <c r="B56" s="26"/>
      <c r="C56" s="26"/>
      <c r="D56" s="5" t="s">
        <v>40</v>
      </c>
      <c r="E56" s="2"/>
      <c r="F56" s="108"/>
      <c r="G56" s="108"/>
      <c r="H56" s="108"/>
      <c r="I56" s="116"/>
      <c r="J56" s="116"/>
      <c r="K56" s="113">
        <f>SUM(F56:J56)</f>
        <v>0</v>
      </c>
      <c r="L56" s="2"/>
    </row>
    <row r="57" spans="1:12">
      <c r="A57" s="26"/>
      <c r="B57" s="26"/>
      <c r="C57" s="26"/>
      <c r="D57" s="5" t="s">
        <v>41</v>
      </c>
      <c r="E57" s="2"/>
      <c r="F57" s="108"/>
      <c r="G57" s="108"/>
      <c r="H57" s="108"/>
      <c r="I57" s="116"/>
      <c r="J57" s="116"/>
      <c r="K57" s="114">
        <f>SUM(F57:J57)</f>
        <v>0</v>
      </c>
      <c r="L57" s="2"/>
    </row>
    <row r="58" spans="1:12">
      <c r="A58" s="26"/>
      <c r="B58" s="26"/>
      <c r="C58" s="26"/>
      <c r="D58" s="5" t="s">
        <v>42</v>
      </c>
      <c r="E58" s="2"/>
      <c r="F58" s="111">
        <f>+F56</f>
        <v>0</v>
      </c>
      <c r="G58" s="111">
        <f>SUM(G56*G57)</f>
        <v>0</v>
      </c>
      <c r="H58" s="111">
        <f>SUM(H56*H57)</f>
        <v>0</v>
      </c>
      <c r="I58" s="111">
        <f>SUM(I56*I57)</f>
        <v>0</v>
      </c>
      <c r="J58" s="111">
        <f>SUM(J56*J57)</f>
        <v>0</v>
      </c>
      <c r="K58" s="112">
        <f>SUM(F58:J58)</f>
        <v>0</v>
      </c>
      <c r="L58" s="2"/>
    </row>
    <row r="59" spans="1:12" ht="4.5" customHeight="1">
      <c r="A59" s="4"/>
      <c r="B59" s="4"/>
      <c r="C59" s="4"/>
      <c r="D59" s="3"/>
      <c r="E59" s="3"/>
      <c r="F59" s="3"/>
      <c r="G59" s="3"/>
      <c r="H59" s="3"/>
      <c r="I59" s="3"/>
      <c r="J59" s="3"/>
      <c r="K59" s="3"/>
      <c r="L59" s="2"/>
    </row>
    <row r="60" spans="1:12" ht="15.75">
      <c r="A60" s="142" t="s">
        <v>176</v>
      </c>
      <c r="B60" s="147"/>
      <c r="C60" s="141"/>
      <c r="D60" s="22"/>
      <c r="E60" s="2"/>
      <c r="F60" s="2"/>
      <c r="G60" s="2"/>
      <c r="H60" s="2"/>
      <c r="I60" s="2"/>
      <c r="J60" s="2"/>
      <c r="K60" s="2"/>
      <c r="L60" s="2"/>
    </row>
    <row r="61" spans="1:12">
      <c r="A61" s="15" t="s">
        <v>43</v>
      </c>
      <c r="B61" s="35"/>
      <c r="C61" s="35"/>
      <c r="D61" s="205"/>
      <c r="E61" s="207"/>
      <c r="F61" s="107"/>
      <c r="G61" s="108"/>
      <c r="H61" s="108"/>
      <c r="I61" s="116"/>
      <c r="J61" s="116"/>
      <c r="K61" s="113">
        <f>SUM(F61:J61)</f>
        <v>0</v>
      </c>
      <c r="L61" s="2"/>
    </row>
    <row r="62" spans="1:12">
      <c r="A62" s="2"/>
      <c r="B62" s="8"/>
      <c r="C62" s="8"/>
      <c r="D62" s="205"/>
      <c r="E62" s="207"/>
      <c r="F62" s="107"/>
      <c r="G62" s="107"/>
      <c r="H62" s="107"/>
      <c r="I62" s="107"/>
      <c r="J62" s="107"/>
      <c r="K62" s="113">
        <f>SUM(F62:J62)</f>
        <v>0</v>
      </c>
      <c r="L62" s="2"/>
    </row>
    <row r="63" spans="1:12">
      <c r="A63" s="2"/>
      <c r="B63" s="8"/>
      <c r="C63" s="8"/>
      <c r="D63" s="205"/>
      <c r="E63" s="207"/>
      <c r="F63" s="107"/>
      <c r="G63" s="107"/>
      <c r="H63" s="107"/>
      <c r="I63" s="107"/>
      <c r="J63" s="107"/>
      <c r="K63" s="114">
        <f>SUM(F63:J63)</f>
        <v>0</v>
      </c>
      <c r="L63" s="2"/>
    </row>
    <row r="64" spans="1:12">
      <c r="A64" s="2"/>
      <c r="B64" s="2"/>
      <c r="C64" s="2"/>
      <c r="D64" s="5" t="s">
        <v>44</v>
      </c>
      <c r="E64" s="2"/>
      <c r="F64" s="111">
        <f>SUM(F61:F63)</f>
        <v>0</v>
      </c>
      <c r="G64" s="111">
        <f>SUM(G61:G63)</f>
        <v>0</v>
      </c>
      <c r="H64" s="111">
        <f>SUM(H61:H63)</f>
        <v>0</v>
      </c>
      <c r="I64" s="111">
        <f>SUM(I61:I63)</f>
        <v>0</v>
      </c>
      <c r="J64" s="111">
        <f>SUM(J61:J63)</f>
        <v>0</v>
      </c>
      <c r="K64" s="112">
        <f>SUM(F64:J64)</f>
        <v>0</v>
      </c>
      <c r="L64" s="2"/>
    </row>
    <row r="65" spans="1:12" ht="5.25" customHeight="1">
      <c r="A65" s="4"/>
      <c r="B65" s="4"/>
      <c r="C65" s="4"/>
      <c r="D65" s="3"/>
      <c r="E65" s="3"/>
      <c r="F65" s="27"/>
      <c r="G65" s="3"/>
      <c r="H65" s="3"/>
      <c r="I65" s="3"/>
      <c r="J65" s="3"/>
      <c r="K65" s="3"/>
      <c r="L65" s="2"/>
    </row>
    <row r="66" spans="1:12" ht="15.75">
      <c r="A66" s="142" t="s">
        <v>177</v>
      </c>
      <c r="B66" s="147"/>
      <c r="C66" s="141"/>
      <c r="D66" s="140" t="s">
        <v>24</v>
      </c>
      <c r="E66" s="2"/>
      <c r="F66" s="28"/>
      <c r="G66" s="2"/>
      <c r="H66" s="2"/>
      <c r="I66" s="2"/>
      <c r="J66" s="2"/>
      <c r="K66" s="2"/>
    </row>
    <row r="67" spans="1:12">
      <c r="A67" s="29"/>
      <c r="B67" s="34"/>
      <c r="C67" s="34"/>
      <c r="D67" s="208"/>
      <c r="E67" s="253"/>
      <c r="F67" s="107"/>
      <c r="G67" s="108"/>
      <c r="H67" s="108"/>
      <c r="I67" s="116"/>
      <c r="J67" s="116"/>
      <c r="K67" s="113">
        <f t="shared" ref="K67:K70" si="16">SUM(F67:J67)</f>
        <v>0</v>
      </c>
    </row>
    <row r="68" spans="1:12">
      <c r="A68" s="5"/>
      <c r="B68" s="50"/>
      <c r="C68" s="50"/>
      <c r="D68" s="208"/>
      <c r="E68" s="253"/>
      <c r="F68" s="107"/>
      <c r="G68" s="108"/>
      <c r="H68" s="108"/>
      <c r="I68" s="108"/>
      <c r="J68" s="108"/>
      <c r="K68" s="113">
        <f t="shared" si="16"/>
        <v>0</v>
      </c>
    </row>
    <row r="69" spans="1:12">
      <c r="A69" s="5"/>
      <c r="B69" s="50"/>
      <c r="C69" s="50"/>
      <c r="D69" s="208"/>
      <c r="E69" s="253"/>
      <c r="F69" s="107"/>
      <c r="G69" s="108"/>
      <c r="H69" s="108"/>
      <c r="I69" s="116"/>
      <c r="J69" s="116"/>
      <c r="K69" s="113">
        <f t="shared" si="16"/>
        <v>0</v>
      </c>
    </row>
    <row r="70" spans="1:12">
      <c r="A70" s="2"/>
      <c r="B70" s="2"/>
      <c r="C70" s="2"/>
      <c r="D70" s="5" t="s">
        <v>52</v>
      </c>
      <c r="E70" s="2"/>
      <c r="F70" s="111">
        <f>SUM(F66:F69)</f>
        <v>0</v>
      </c>
      <c r="G70" s="111">
        <f>SUM(G66:G69)</f>
        <v>0</v>
      </c>
      <c r="H70" s="111">
        <f>SUM(H66:H69)</f>
        <v>0</v>
      </c>
      <c r="I70" s="111">
        <f>SUM(I66:I69)</f>
        <v>0</v>
      </c>
      <c r="J70" s="111">
        <f>SUM(J66:J69)</f>
        <v>0</v>
      </c>
      <c r="K70" s="112">
        <f t="shared" si="16"/>
        <v>0</v>
      </c>
      <c r="L70" s="2"/>
    </row>
    <row r="71" spans="1:12" ht="4.5" customHeight="1">
      <c r="A71" s="4"/>
      <c r="B71" s="4"/>
      <c r="C71" s="4"/>
      <c r="D71" s="3"/>
      <c r="E71" s="3"/>
      <c r="F71" s="111"/>
      <c r="G71" s="111"/>
      <c r="H71" s="111"/>
      <c r="I71" s="111"/>
      <c r="J71" s="111"/>
      <c r="K71" s="111"/>
      <c r="L71" s="22"/>
    </row>
    <row r="72" spans="1:12" ht="15.75">
      <c r="A72" s="142" t="s">
        <v>179</v>
      </c>
      <c r="B72" s="147"/>
      <c r="C72" s="141"/>
      <c r="D72" s="36"/>
      <c r="E72" s="15"/>
      <c r="F72" s="121"/>
      <c r="G72" s="121"/>
      <c r="H72" s="121"/>
      <c r="I72" s="121"/>
      <c r="J72" s="121"/>
      <c r="K72" s="121"/>
      <c r="L72" s="2"/>
    </row>
    <row r="73" spans="1:12">
      <c r="A73" s="15" t="s">
        <v>57</v>
      </c>
      <c r="B73" s="35"/>
      <c r="C73" s="35"/>
      <c r="D73" s="100"/>
      <c r="E73" s="45"/>
      <c r="F73" s="107"/>
      <c r="G73" s="108"/>
      <c r="H73" s="108"/>
      <c r="I73" s="116"/>
      <c r="J73" s="116"/>
      <c r="K73" s="113">
        <f>SUM(F73:J73)</f>
        <v>0</v>
      </c>
      <c r="L73" s="2"/>
    </row>
    <row r="74" spans="1:12">
      <c r="A74" s="2" t="s">
        <v>58</v>
      </c>
      <c r="B74" s="8"/>
      <c r="C74" s="8"/>
      <c r="D74" s="100"/>
      <c r="E74" s="45"/>
      <c r="F74" s="107"/>
      <c r="G74" s="108"/>
      <c r="H74" s="108"/>
      <c r="I74" s="116"/>
      <c r="J74" s="116"/>
      <c r="K74" s="113">
        <f>SUM(F74:J74)</f>
        <v>0</v>
      </c>
      <c r="L74" s="2"/>
    </row>
    <row r="75" spans="1:12">
      <c r="A75" s="2"/>
      <c r="B75" s="2"/>
      <c r="C75" s="2"/>
      <c r="D75" s="5" t="s">
        <v>59</v>
      </c>
      <c r="E75" s="2"/>
      <c r="F75" s="111">
        <f>SUM(F73:F74)</f>
        <v>0</v>
      </c>
      <c r="G75" s="111">
        <f>SUM(G73:G74)</f>
        <v>0</v>
      </c>
      <c r="H75" s="111">
        <f>SUM(H73:H74)</f>
        <v>0</v>
      </c>
      <c r="I75" s="111">
        <f>SUM(I73:I74)</f>
        <v>0</v>
      </c>
      <c r="J75" s="111">
        <f>SUM(J73:J74)</f>
        <v>0</v>
      </c>
      <c r="K75" s="112">
        <f>SUM(F75:J75)</f>
        <v>0</v>
      </c>
      <c r="L75" s="2"/>
    </row>
    <row r="76" spans="1:12" ht="6" customHeight="1">
      <c r="A76" s="23"/>
      <c r="B76" s="23"/>
      <c r="C76" s="23"/>
      <c r="D76" s="23"/>
      <c r="E76" s="23"/>
      <c r="F76" s="114"/>
      <c r="G76" s="114"/>
      <c r="H76" s="114"/>
      <c r="I76" s="114"/>
      <c r="J76" s="114"/>
      <c r="K76" s="114"/>
      <c r="L76" s="2"/>
    </row>
    <row r="77" spans="1:12" ht="3.75" customHeight="1">
      <c r="A77" s="4"/>
      <c r="B77" s="4"/>
      <c r="C77" s="4"/>
      <c r="D77" s="3"/>
      <c r="E77" s="3"/>
      <c r="F77" s="3"/>
      <c r="G77" s="3"/>
      <c r="H77" s="3"/>
      <c r="I77" s="3"/>
      <c r="J77" s="3"/>
      <c r="K77" s="3"/>
      <c r="L77" s="2"/>
    </row>
    <row r="78" spans="1:12" ht="15.75">
      <c r="A78" s="142" t="s">
        <v>181</v>
      </c>
      <c r="B78" s="147"/>
      <c r="C78" s="141"/>
      <c r="D78" s="22"/>
      <c r="E78" s="5" t="s">
        <v>61</v>
      </c>
      <c r="F78" s="2"/>
      <c r="G78" s="2"/>
      <c r="H78" s="2"/>
      <c r="I78" s="2"/>
      <c r="J78" s="2"/>
      <c r="K78" s="2"/>
    </row>
    <row r="79" spans="1:12">
      <c r="A79" s="15" t="s">
        <v>54</v>
      </c>
      <c r="B79" s="222"/>
      <c r="C79" s="223"/>
      <c r="D79" s="224"/>
      <c r="E79" s="73"/>
      <c r="F79" s="107"/>
      <c r="G79" s="108"/>
      <c r="H79" s="108"/>
      <c r="I79" s="108"/>
      <c r="J79" s="108"/>
      <c r="K79" s="113">
        <f t="shared" ref="K79" si="17">SUM(F79:J79)</f>
        <v>0</v>
      </c>
    </row>
    <row r="80" spans="1:12">
      <c r="A80" s="2"/>
      <c r="B80" s="203"/>
      <c r="C80" s="204"/>
      <c r="D80" s="204"/>
      <c r="E80" s="73"/>
      <c r="F80" s="107"/>
      <c r="G80" s="107"/>
      <c r="H80" s="107"/>
      <c r="I80" s="107"/>
      <c r="J80" s="107"/>
      <c r="K80" s="113">
        <f>SUM(F80:J80)</f>
        <v>0</v>
      </c>
    </row>
    <row r="81" spans="1:12">
      <c r="A81" s="2"/>
      <c r="B81" s="203"/>
      <c r="C81" s="204"/>
      <c r="D81" s="204"/>
      <c r="E81" s="73"/>
      <c r="F81" s="107"/>
      <c r="G81" s="107"/>
      <c r="H81" s="107"/>
      <c r="I81" s="107"/>
      <c r="J81" s="107"/>
      <c r="K81" s="113">
        <f>SUM(F81:J81)</f>
        <v>0</v>
      </c>
    </row>
    <row r="82" spans="1:12">
      <c r="A82" s="2"/>
      <c r="B82" s="203"/>
      <c r="C82" s="204"/>
      <c r="D82" s="204"/>
      <c r="E82" s="73"/>
      <c r="F82" s="107"/>
      <c r="G82" s="108"/>
      <c r="H82" s="108"/>
      <c r="I82" s="116"/>
      <c r="J82" s="116"/>
      <c r="K82" s="113">
        <f t="shared" ref="K82:K85" si="18">SUM(F82:J82)</f>
        <v>0</v>
      </c>
    </row>
    <row r="83" spans="1:12">
      <c r="A83" s="2"/>
      <c r="B83" s="203"/>
      <c r="C83" s="204"/>
      <c r="D83" s="204"/>
      <c r="E83" s="73"/>
      <c r="F83" s="107"/>
      <c r="G83" s="108"/>
      <c r="H83" s="108"/>
      <c r="I83" s="116"/>
      <c r="J83" s="116"/>
      <c r="K83" s="113">
        <f t="shared" si="18"/>
        <v>0</v>
      </c>
    </row>
    <row r="84" spans="1:12">
      <c r="A84" s="2"/>
      <c r="B84" s="230"/>
      <c r="C84" s="231"/>
      <c r="D84" s="231"/>
      <c r="E84" s="73"/>
      <c r="F84" s="107"/>
      <c r="G84" s="108"/>
      <c r="H84" s="108"/>
      <c r="I84" s="116"/>
      <c r="J84" s="116"/>
      <c r="K84" s="113">
        <f t="shared" si="18"/>
        <v>0</v>
      </c>
    </row>
    <row r="85" spans="1:12">
      <c r="A85" s="2"/>
      <c r="B85" s="232"/>
      <c r="C85" s="233"/>
      <c r="D85" s="233"/>
      <c r="E85" s="73"/>
      <c r="F85" s="107"/>
      <c r="G85" s="108"/>
      <c r="H85" s="108"/>
      <c r="I85" s="116"/>
      <c r="J85" s="116"/>
      <c r="K85" s="113">
        <f t="shared" si="18"/>
        <v>0</v>
      </c>
    </row>
    <row r="86" spans="1:12">
      <c r="A86" s="2"/>
      <c r="B86" s="254"/>
      <c r="C86" s="224"/>
      <c r="D86" s="224"/>
      <c r="E86" s="73"/>
      <c r="F86" s="107"/>
      <c r="G86" s="108"/>
      <c r="H86" s="108"/>
      <c r="I86" s="108"/>
      <c r="J86" s="108"/>
      <c r="K86" s="113">
        <f t="shared" ref="K86:K92" si="19">SUM(F86:J86)</f>
        <v>0</v>
      </c>
    </row>
    <row r="87" spans="1:12">
      <c r="A87" s="2"/>
      <c r="B87" s="203"/>
      <c r="C87" s="204"/>
      <c r="D87" s="204"/>
      <c r="E87" s="73"/>
      <c r="F87" s="107"/>
      <c r="G87" s="107"/>
      <c r="H87" s="107"/>
      <c r="I87" s="107"/>
      <c r="J87" s="107"/>
      <c r="K87" s="113">
        <f>SUM(F87:J87)</f>
        <v>0</v>
      </c>
    </row>
    <row r="88" spans="1:12">
      <c r="A88" s="2"/>
      <c r="B88" s="203"/>
      <c r="C88" s="204"/>
      <c r="D88" s="204"/>
      <c r="E88" s="73"/>
      <c r="F88" s="107"/>
      <c r="G88" s="108"/>
      <c r="H88" s="108"/>
      <c r="I88" s="116"/>
      <c r="J88" s="116"/>
      <c r="K88" s="113">
        <f t="shared" si="19"/>
        <v>0</v>
      </c>
    </row>
    <row r="89" spans="1:12">
      <c r="A89" s="2"/>
      <c r="B89" s="203"/>
      <c r="C89" s="204"/>
      <c r="D89" s="204"/>
      <c r="E89" s="73"/>
      <c r="F89" s="107"/>
      <c r="G89" s="108"/>
      <c r="H89" s="108"/>
      <c r="I89" s="116"/>
      <c r="J89" s="116"/>
      <c r="K89" s="113">
        <f t="shared" si="19"/>
        <v>0</v>
      </c>
    </row>
    <row r="90" spans="1:12">
      <c r="A90" s="2"/>
      <c r="B90" s="230"/>
      <c r="C90" s="231"/>
      <c r="D90" s="231"/>
      <c r="E90" s="73"/>
      <c r="F90" s="107"/>
      <c r="G90" s="108"/>
      <c r="H90" s="108"/>
      <c r="I90" s="116"/>
      <c r="J90" s="116"/>
      <c r="K90" s="113">
        <f t="shared" si="19"/>
        <v>0</v>
      </c>
    </row>
    <row r="91" spans="1:12">
      <c r="A91" s="2"/>
      <c r="B91" s="232"/>
      <c r="C91" s="233"/>
      <c r="D91" s="233"/>
      <c r="E91" s="73"/>
      <c r="F91" s="107"/>
      <c r="G91" s="108"/>
      <c r="H91" s="108"/>
      <c r="I91" s="116"/>
      <c r="J91" s="116"/>
      <c r="K91" s="113">
        <f t="shared" si="19"/>
        <v>0</v>
      </c>
    </row>
    <row r="92" spans="1:12">
      <c r="A92" s="2"/>
      <c r="B92" s="2"/>
      <c r="C92" s="2"/>
      <c r="D92" s="5" t="s">
        <v>62</v>
      </c>
      <c r="E92" s="2"/>
      <c r="F92" s="111">
        <f>SUM(F79:F91)</f>
        <v>0</v>
      </c>
      <c r="G92" s="111">
        <f t="shared" ref="G92:J92" si="20">SUM(G79:G91)</f>
        <v>0</v>
      </c>
      <c r="H92" s="111">
        <f t="shared" si="20"/>
        <v>0</v>
      </c>
      <c r="I92" s="111">
        <f t="shared" si="20"/>
        <v>0</v>
      </c>
      <c r="J92" s="111">
        <f t="shared" si="20"/>
        <v>0</v>
      </c>
      <c r="K92" s="112">
        <f t="shared" si="19"/>
        <v>0</v>
      </c>
      <c r="L92" s="2"/>
    </row>
    <row r="93" spans="1:12" ht="8.25" customHeight="1">
      <c r="A93" s="23"/>
      <c r="B93" s="23"/>
      <c r="C93" s="23"/>
      <c r="D93" s="23"/>
      <c r="E93" s="23"/>
      <c r="F93" s="97"/>
      <c r="G93" s="97"/>
      <c r="H93" s="97"/>
      <c r="I93" s="97"/>
      <c r="J93" s="97"/>
      <c r="K93" s="97"/>
      <c r="L93" s="2"/>
    </row>
    <row r="94" spans="1:12" ht="6" customHeight="1">
      <c r="A94" s="4"/>
      <c r="B94" s="4"/>
      <c r="C94" s="4"/>
      <c r="D94" s="3"/>
      <c r="E94" s="3"/>
      <c r="F94" s="3"/>
      <c r="G94" s="3"/>
      <c r="H94" s="3"/>
      <c r="I94" s="3"/>
      <c r="J94" s="3"/>
      <c r="K94" s="3"/>
      <c r="L94" s="2"/>
    </row>
    <row r="95" spans="1:12" ht="15.75">
      <c r="A95" s="142" t="s">
        <v>178</v>
      </c>
      <c r="B95" s="147"/>
      <c r="C95" s="141"/>
      <c r="D95" s="22"/>
      <c r="E95" s="2"/>
      <c r="F95" s="113"/>
      <c r="G95" s="113"/>
      <c r="H95" s="113"/>
      <c r="I95" s="113"/>
      <c r="J95" s="113"/>
      <c r="K95" s="113"/>
      <c r="L95" s="2"/>
    </row>
    <row r="96" spans="1:12">
      <c r="A96" s="15" t="s">
        <v>54</v>
      </c>
      <c r="B96" s="222"/>
      <c r="C96" s="223"/>
      <c r="D96" s="224"/>
      <c r="E96" s="46"/>
      <c r="F96" s="107"/>
      <c r="G96" s="108"/>
      <c r="H96" s="108"/>
      <c r="I96" s="116"/>
      <c r="J96" s="116"/>
      <c r="K96" s="113">
        <f>SUM(F96:J96)</f>
        <v>0</v>
      </c>
      <c r="L96" s="2"/>
    </row>
    <row r="97" spans="1:12">
      <c r="A97" s="2"/>
      <c r="B97" s="222"/>
      <c r="C97" s="223"/>
      <c r="D97" s="223"/>
      <c r="E97" s="46"/>
      <c r="F97" s="107"/>
      <c r="G97" s="108"/>
      <c r="H97" s="108"/>
      <c r="I97" s="116"/>
      <c r="J97" s="116"/>
      <c r="K97" s="113">
        <f>SUM(F97:J97)</f>
        <v>0</v>
      </c>
      <c r="L97" s="2"/>
    </row>
    <row r="98" spans="1:12">
      <c r="A98" s="2"/>
      <c r="B98" s="232"/>
      <c r="C98" s="233"/>
      <c r="D98" s="233"/>
      <c r="E98" s="46"/>
      <c r="F98" s="107"/>
      <c r="G98" s="108"/>
      <c r="H98" s="108"/>
      <c r="I98" s="116"/>
      <c r="J98" s="116"/>
      <c r="K98" s="113">
        <f>SUM(F98:J98)</f>
        <v>0</v>
      </c>
      <c r="L98" s="2"/>
    </row>
    <row r="99" spans="1:12">
      <c r="A99" s="2"/>
      <c r="B99" s="2"/>
      <c r="C99" s="2"/>
      <c r="D99" s="5" t="s">
        <v>55</v>
      </c>
      <c r="E99" s="15"/>
      <c r="F99" s="111">
        <f>SUM(F96:F98)</f>
        <v>0</v>
      </c>
      <c r="G99" s="111">
        <f>SUM(G96:G98)</f>
        <v>0</v>
      </c>
      <c r="H99" s="111">
        <f>SUM(H96:H98)</f>
        <v>0</v>
      </c>
      <c r="I99" s="111">
        <f>SUM(I96:I98)</f>
        <v>0</v>
      </c>
      <c r="J99" s="111">
        <f>SUM(J96:J98)</f>
        <v>0</v>
      </c>
      <c r="K99" s="112">
        <f>SUM(F99:J99)</f>
        <v>0</v>
      </c>
      <c r="L99" s="2"/>
    </row>
    <row r="100" spans="1:12" ht="10.5" customHeight="1">
      <c r="A100" s="13"/>
      <c r="B100" s="13"/>
      <c r="C100" s="13"/>
      <c r="D100" s="13"/>
      <c r="E100" s="13"/>
      <c r="F100" s="122"/>
      <c r="G100" s="122"/>
      <c r="H100" s="122"/>
      <c r="I100" s="122"/>
      <c r="J100" s="122"/>
      <c r="K100" s="122"/>
      <c r="L100" s="2"/>
    </row>
    <row r="101" spans="1:12" ht="3.75" customHeight="1">
      <c r="A101" s="4"/>
      <c r="B101" s="4"/>
      <c r="C101" s="4"/>
      <c r="D101" s="3"/>
      <c r="E101" s="3"/>
      <c r="F101" s="111"/>
      <c r="G101" s="111"/>
      <c r="H101" s="111"/>
      <c r="I101" s="111"/>
      <c r="J101" s="111"/>
      <c r="K101" s="111"/>
      <c r="L101" s="2"/>
    </row>
    <row r="102" spans="1:12" ht="30" customHeight="1">
      <c r="A102" s="142" t="s">
        <v>182</v>
      </c>
      <c r="B102" s="147"/>
      <c r="C102" s="141"/>
      <c r="D102" s="155" t="s">
        <v>46</v>
      </c>
      <c r="E102" s="19"/>
      <c r="F102" s="2"/>
      <c r="G102" s="2"/>
      <c r="H102" s="2"/>
      <c r="I102" s="2"/>
      <c r="J102" s="2"/>
      <c r="K102" s="2"/>
      <c r="L102" s="2"/>
    </row>
    <row r="103" spans="1:12">
      <c r="A103" s="15" t="s">
        <v>47</v>
      </c>
      <c r="B103" s="35"/>
      <c r="C103" s="35"/>
      <c r="D103" s="220"/>
      <c r="E103" s="221"/>
      <c r="F103" s="107"/>
      <c r="G103" s="107"/>
      <c r="H103" s="107"/>
      <c r="I103" s="107"/>
      <c r="J103" s="107"/>
      <c r="K103" s="113">
        <f t="shared" ref="K103:K111" si="21">SUM(F103:J103)</f>
        <v>0</v>
      </c>
      <c r="L103" s="2"/>
    </row>
    <row r="104" spans="1:12">
      <c r="A104" s="2" t="s">
        <v>48</v>
      </c>
      <c r="B104" s="8"/>
      <c r="C104" s="8"/>
      <c r="D104" s="100"/>
      <c r="E104" s="101"/>
      <c r="F104" s="107"/>
      <c r="G104" s="107"/>
      <c r="H104" s="107"/>
      <c r="I104" s="107"/>
      <c r="J104" s="107"/>
      <c r="K104" s="113">
        <f t="shared" si="21"/>
        <v>0</v>
      </c>
      <c r="L104" s="2"/>
    </row>
    <row r="105" spans="1:12">
      <c r="A105" s="2" t="s">
        <v>49</v>
      </c>
      <c r="B105" s="8"/>
      <c r="C105" s="8"/>
      <c r="D105" s="220"/>
      <c r="E105" s="221"/>
      <c r="F105" s="107"/>
      <c r="G105" s="107"/>
      <c r="H105" s="107"/>
      <c r="I105" s="107"/>
      <c r="J105" s="107"/>
      <c r="K105" s="113">
        <f t="shared" si="21"/>
        <v>0</v>
      </c>
      <c r="L105" s="2"/>
    </row>
    <row r="106" spans="1:12">
      <c r="A106" s="2" t="s">
        <v>50</v>
      </c>
      <c r="B106" s="8"/>
      <c r="C106" s="8"/>
      <c r="D106" s="234" t="s">
        <v>173</v>
      </c>
      <c r="E106" s="235"/>
      <c r="F106" s="119"/>
      <c r="G106" s="113"/>
      <c r="H106" s="113"/>
      <c r="I106" s="113"/>
      <c r="J106" s="113"/>
      <c r="K106" s="113"/>
      <c r="L106" s="2"/>
    </row>
    <row r="107" spans="1:12">
      <c r="A107" s="2"/>
      <c r="B107" s="78"/>
      <c r="C107" s="19"/>
      <c r="D107" s="236"/>
      <c r="E107" s="237"/>
      <c r="F107" s="107"/>
      <c r="G107" s="107"/>
      <c r="H107" s="107"/>
      <c r="I107" s="107"/>
      <c r="J107" s="107"/>
      <c r="K107" s="113">
        <f t="shared" si="21"/>
        <v>0</v>
      </c>
    </row>
    <row r="108" spans="1:12">
      <c r="A108" s="2"/>
      <c r="B108" s="79"/>
      <c r="C108" s="77"/>
      <c r="D108" s="238"/>
      <c r="E108" s="237"/>
      <c r="F108" s="120"/>
      <c r="G108" s="120"/>
      <c r="H108" s="120"/>
      <c r="I108" s="120"/>
      <c r="J108" s="120"/>
      <c r="K108" s="121">
        <f t="shared" si="21"/>
        <v>0</v>
      </c>
    </row>
    <row r="109" spans="1:12">
      <c r="A109" s="2"/>
      <c r="B109" s="79"/>
      <c r="C109" s="77"/>
      <c r="D109" s="238"/>
      <c r="E109" s="237"/>
      <c r="F109" s="120"/>
      <c r="G109" s="120"/>
      <c r="H109" s="120"/>
      <c r="I109" s="120"/>
      <c r="J109" s="120"/>
      <c r="K109" s="121">
        <f>SUM(F109:J109)</f>
        <v>0</v>
      </c>
    </row>
    <row r="110" spans="1:12">
      <c r="A110" s="2"/>
      <c r="B110" s="79"/>
      <c r="C110" s="77"/>
      <c r="D110" s="238"/>
      <c r="E110" s="237"/>
      <c r="F110" s="120"/>
      <c r="G110" s="120"/>
      <c r="H110" s="120"/>
      <c r="I110" s="120"/>
      <c r="J110" s="120"/>
      <c r="K110" s="121">
        <f t="shared" si="21"/>
        <v>0</v>
      </c>
    </row>
    <row r="111" spans="1:12">
      <c r="A111" s="2"/>
      <c r="B111" s="2"/>
      <c r="C111" s="2"/>
      <c r="D111" s="5" t="s">
        <v>51</v>
      </c>
      <c r="E111" s="2"/>
      <c r="F111" s="111">
        <f>SUM(F102:F110)</f>
        <v>0</v>
      </c>
      <c r="G111" s="111">
        <f>SUM(G102:G107)</f>
        <v>0</v>
      </c>
      <c r="H111" s="111">
        <f>SUM(H102:H107)</f>
        <v>0</v>
      </c>
      <c r="I111" s="111">
        <f>SUM(I102:I107)</f>
        <v>0</v>
      </c>
      <c r="J111" s="111">
        <f>SUM(J102:J107)</f>
        <v>0</v>
      </c>
      <c r="K111" s="112">
        <f t="shared" si="21"/>
        <v>0</v>
      </c>
      <c r="L111" s="2"/>
    </row>
    <row r="112" spans="1:12" ht="4.9000000000000004" customHeight="1">
      <c r="A112" s="4"/>
      <c r="B112" s="4"/>
      <c r="C112" s="4"/>
      <c r="D112" s="3"/>
      <c r="E112" s="3"/>
      <c r="F112" s="95"/>
      <c r="G112" s="95"/>
      <c r="H112" s="95"/>
      <c r="I112" s="95"/>
      <c r="J112" s="95"/>
      <c r="K112" s="95"/>
      <c r="L112" s="2"/>
    </row>
    <row r="113" spans="1:12" ht="15.75">
      <c r="A113" s="142" t="s">
        <v>183</v>
      </c>
      <c r="B113" s="156"/>
      <c r="C113" s="157"/>
      <c r="D113" s="152"/>
      <c r="E113" s="2"/>
      <c r="F113" s="98"/>
      <c r="G113" s="98"/>
      <c r="H113" s="98"/>
      <c r="I113" s="98"/>
      <c r="J113" s="98"/>
      <c r="K113" s="98"/>
      <c r="L113" s="2"/>
    </row>
    <row r="114" spans="1:12">
      <c r="A114" s="15" t="s">
        <v>54</v>
      </c>
      <c r="B114" s="227"/>
      <c r="C114" s="228"/>
      <c r="D114" s="229"/>
      <c r="E114" s="46"/>
      <c r="F114" s="123"/>
      <c r="G114" s="124"/>
      <c r="H114" s="124"/>
      <c r="I114" s="125"/>
      <c r="J114" s="125"/>
      <c r="K114" s="118">
        <f>SUM(F114:J114)</f>
        <v>0</v>
      </c>
      <c r="L114" s="2"/>
    </row>
    <row r="115" spans="1:12">
      <c r="A115" s="2"/>
      <c r="B115" s="2"/>
      <c r="C115" s="2"/>
      <c r="D115" s="5" t="s">
        <v>63</v>
      </c>
      <c r="E115" s="15"/>
      <c r="F115" s="126">
        <f>SUM(F112:F114)</f>
        <v>0</v>
      </c>
      <c r="G115" s="126">
        <f>SUM(G112:G114)</f>
        <v>0</v>
      </c>
      <c r="H115" s="126">
        <f>SUM(H112:H114)</f>
        <v>0</v>
      </c>
      <c r="I115" s="126">
        <f>SUM(I112:I114)</f>
        <v>0</v>
      </c>
      <c r="J115" s="126">
        <f>SUM(J112:J114)</f>
        <v>0</v>
      </c>
      <c r="K115" s="127">
        <f>SUM(F115:J115)</f>
        <v>0</v>
      </c>
      <c r="L115" s="2"/>
    </row>
    <row r="116" spans="1:12" ht="10.5" customHeight="1">
      <c r="A116" s="2"/>
      <c r="B116" s="2"/>
      <c r="C116" s="15"/>
      <c r="D116" s="2"/>
      <c r="E116" s="2"/>
      <c r="F116" s="96"/>
      <c r="G116" s="96"/>
      <c r="H116" s="96"/>
      <c r="I116" s="96"/>
      <c r="J116" s="96"/>
      <c r="K116" s="96"/>
      <c r="L116" s="2"/>
    </row>
    <row r="117" spans="1:12" ht="3.6" customHeight="1">
      <c r="A117" s="4"/>
      <c r="B117" s="4"/>
      <c r="C117" s="4"/>
      <c r="D117" s="3"/>
      <c r="E117" s="3"/>
      <c r="F117" s="95"/>
      <c r="G117" s="95"/>
      <c r="H117" s="95"/>
      <c r="I117" s="95"/>
      <c r="J117" s="95"/>
      <c r="K117" s="95"/>
      <c r="L117" s="2"/>
    </row>
    <row r="118" spans="1:12" ht="15.75">
      <c r="A118" s="142" t="s">
        <v>184</v>
      </c>
      <c r="B118" s="156"/>
      <c r="C118" s="157"/>
      <c r="D118" s="152"/>
      <c r="E118" s="2"/>
      <c r="F118" s="98"/>
      <c r="G118" s="98"/>
      <c r="H118" s="98"/>
      <c r="I118" s="98"/>
      <c r="J118" s="98"/>
      <c r="K118" s="98"/>
      <c r="L118" s="2"/>
    </row>
    <row r="119" spans="1:12">
      <c r="A119" s="15" t="s">
        <v>54</v>
      </c>
      <c r="B119" s="227"/>
      <c r="C119" s="228"/>
      <c r="D119" s="229"/>
      <c r="E119" s="46"/>
      <c r="F119" s="123"/>
      <c r="G119" s="124"/>
      <c r="H119" s="124"/>
      <c r="I119" s="125"/>
      <c r="J119" s="125"/>
      <c r="K119" s="118">
        <f>SUM(F119:J119)</f>
        <v>0</v>
      </c>
      <c r="L119" s="2"/>
    </row>
    <row r="120" spans="1:12">
      <c r="A120" s="2"/>
      <c r="B120" s="2"/>
      <c r="C120" s="2"/>
      <c r="D120" s="5" t="s">
        <v>65</v>
      </c>
      <c r="E120" s="15"/>
      <c r="F120" s="126">
        <f>SUM(F117:F119)</f>
        <v>0</v>
      </c>
      <c r="G120" s="126">
        <f>SUM(G117:G119)</f>
        <v>0</v>
      </c>
      <c r="H120" s="126">
        <f>SUM(H117:H119)</f>
        <v>0</v>
      </c>
      <c r="I120" s="126">
        <f>SUM(I117:I119)</f>
        <v>0</v>
      </c>
      <c r="J120" s="126">
        <f>SUM(J117:J119)</f>
        <v>0</v>
      </c>
      <c r="K120" s="127">
        <f>SUM(F120:J120)</f>
        <v>0</v>
      </c>
      <c r="L120" s="2"/>
    </row>
    <row r="121" spans="1:12" ht="10.5" customHeight="1">
      <c r="A121" s="2"/>
      <c r="B121" s="2"/>
      <c r="C121" s="15"/>
      <c r="D121" s="2"/>
      <c r="E121" s="2"/>
      <c r="F121" s="118"/>
      <c r="G121" s="118"/>
      <c r="H121" s="118"/>
      <c r="I121" s="118"/>
      <c r="J121" s="118"/>
      <c r="K121" s="118"/>
      <c r="L121" s="2"/>
    </row>
    <row r="122" spans="1:12" ht="8.25" customHeight="1">
      <c r="A122" s="3"/>
      <c r="B122" s="3"/>
      <c r="C122" s="4"/>
      <c r="D122" s="3"/>
      <c r="E122" s="3"/>
      <c r="F122" s="126"/>
      <c r="G122" s="126"/>
      <c r="H122" s="126"/>
      <c r="I122" s="126"/>
      <c r="J122" s="126"/>
      <c r="K122" s="126"/>
      <c r="L122" s="2"/>
    </row>
    <row r="123" spans="1:12">
      <c r="A123" s="5" t="s">
        <v>192</v>
      </c>
      <c r="B123" s="50"/>
      <c r="E123" s="2"/>
      <c r="F123" s="128">
        <f>SUM(F27+F29+F38+F40+F52+F53+F54+F58+F64+F111+F70+F99+F75+F92+F115+F120)+F46+F47</f>
        <v>0</v>
      </c>
      <c r="G123" s="128">
        <f>SUM(G27+G29+G38+G40+G52+G53+G54+G58+G64+G111+G70+G99+G75+G92+G115+G120)+G46+G47</f>
        <v>0</v>
      </c>
      <c r="H123" s="128">
        <f>SUM(H27+H29+H38+H40+H52+H53+H54+H58+H64+H111+H70+H99+H75+H92+H115+H120)+H46+H47</f>
        <v>0</v>
      </c>
      <c r="I123" s="128">
        <f>SUM(I27+I29+I38+I40+I52+I53+I54+I58+I64+I111+I70+I99+I75+I92+I115+I120)+I46+I47</f>
        <v>0</v>
      </c>
      <c r="J123" s="128">
        <f>SUM(J27+J29+J38+J40+J52+J53+J54+J58+J64+J111+J70+J99+J75+J92+J115+J120)+J46+J47</f>
        <v>0</v>
      </c>
      <c r="K123" s="128">
        <f>SUM(K27+K29+K38+K40+K52+K53+K54+K58+K64+K111+K70+K99+K75+K92+K115+K120+K46+K47)</f>
        <v>0</v>
      </c>
      <c r="L123" s="2"/>
    </row>
    <row r="124" spans="1:12" ht="10.5" customHeight="1">
      <c r="A124" s="2"/>
      <c r="B124" s="2"/>
      <c r="C124" s="15"/>
      <c r="D124" s="2"/>
      <c r="E124" s="2"/>
      <c r="F124" s="118"/>
      <c r="G124" s="118"/>
      <c r="H124" s="118"/>
      <c r="I124" s="118"/>
      <c r="J124" s="118"/>
      <c r="K124" s="118"/>
      <c r="L124" s="2"/>
    </row>
    <row r="125" spans="1:12">
      <c r="A125" s="197" t="s">
        <v>216</v>
      </c>
      <c r="B125" s="198"/>
      <c r="C125" s="197"/>
      <c r="D125" s="51" t="s">
        <v>208</v>
      </c>
      <c r="E125" s="2"/>
      <c r="F125" s="200">
        <v>0.51</v>
      </c>
      <c r="G125" s="200">
        <v>0.53</v>
      </c>
      <c r="H125" s="200">
        <v>0.53</v>
      </c>
      <c r="I125" s="200">
        <v>0.54</v>
      </c>
      <c r="J125" s="200">
        <v>0.54</v>
      </c>
      <c r="K125" s="130">
        <f t="shared" ref="K125:K126" si="22">(K123-K54-K111-K99-K115-K120)*$B$125</f>
        <v>0</v>
      </c>
      <c r="L125" s="2"/>
    </row>
    <row r="126" spans="1:12">
      <c r="A126" s="5" t="s">
        <v>209</v>
      </c>
      <c r="B126" s="194"/>
      <c r="C126" s="5"/>
      <c r="D126" s="52" t="s">
        <v>66</v>
      </c>
      <c r="E126" s="2"/>
      <c r="F126" s="129">
        <f>(F123-F54-F111-F99-F115-F120)*$F$125</f>
        <v>0</v>
      </c>
      <c r="G126" s="129">
        <f>(G123-G54-G111-G99-G115-G120)*$G$125</f>
        <v>0</v>
      </c>
      <c r="H126" s="129">
        <f>(H123-H54-H111-H99-H115-H120)*$H$125</f>
        <v>0</v>
      </c>
      <c r="I126" s="129">
        <f>(I123-I54-I111-I99-I115-I120)*$I$125</f>
        <v>0</v>
      </c>
      <c r="J126" s="129">
        <f>(J123-J54-J111-J99-J115-J120)*$J$125</f>
        <v>0</v>
      </c>
      <c r="K126" s="130">
        <f t="shared" si="22"/>
        <v>0</v>
      </c>
      <c r="L126" s="2"/>
    </row>
    <row r="127" spans="1:12" ht="10.5" customHeight="1">
      <c r="B127" s="13"/>
      <c r="C127" s="13"/>
      <c r="D127" s="52"/>
      <c r="E127" s="13"/>
      <c r="F127" s="131"/>
      <c r="G127" s="131"/>
      <c r="H127" s="131"/>
      <c r="I127" s="131"/>
      <c r="J127" s="131"/>
      <c r="K127" s="131"/>
      <c r="L127" s="2"/>
    </row>
    <row r="128" spans="1:12" ht="4.5" customHeight="1">
      <c r="A128" s="4"/>
      <c r="B128" s="4"/>
      <c r="C128" s="4"/>
      <c r="D128" s="3"/>
      <c r="E128" s="3"/>
      <c r="F128" s="3"/>
      <c r="G128" s="3"/>
      <c r="H128" s="3"/>
      <c r="I128" s="3"/>
      <c r="J128" s="3"/>
      <c r="K128" s="3"/>
      <c r="L128" s="22"/>
    </row>
    <row r="129" spans="1:12" ht="15.75">
      <c r="A129" s="142" t="s">
        <v>185</v>
      </c>
      <c r="B129" s="147"/>
      <c r="C129" s="141"/>
      <c r="D129" s="36"/>
      <c r="E129" s="15"/>
      <c r="F129" s="43"/>
      <c r="G129" s="15"/>
      <c r="H129" s="15"/>
      <c r="I129" s="15"/>
      <c r="J129" s="15"/>
      <c r="K129" s="15"/>
      <c r="L129" s="2"/>
    </row>
    <row r="130" spans="1:12">
      <c r="A130" s="29" t="s">
        <v>67</v>
      </c>
      <c r="B130" s="34"/>
      <c r="C130" s="34"/>
      <c r="D130" s="35"/>
      <c r="E130" s="5" t="s">
        <v>68</v>
      </c>
      <c r="F130" s="42"/>
      <c r="G130" s="37"/>
      <c r="H130" s="37"/>
      <c r="I130" s="37"/>
      <c r="J130" s="37"/>
      <c r="K130" s="15"/>
    </row>
    <row r="131" spans="1:12">
      <c r="A131" s="5"/>
      <c r="B131" s="225"/>
      <c r="C131" s="226"/>
      <c r="D131" s="226"/>
      <c r="E131" s="73"/>
      <c r="F131" s="107"/>
      <c r="G131" s="108"/>
      <c r="H131" s="108"/>
      <c r="I131" s="116"/>
      <c r="J131" s="116"/>
      <c r="K131" s="113">
        <f t="shared" ref="K131:K137" si="23">SUM(F131:J131)</f>
        <v>0</v>
      </c>
    </row>
    <row r="132" spans="1:12">
      <c r="A132" s="5"/>
      <c r="B132" s="225"/>
      <c r="C132" s="226"/>
      <c r="D132" s="226"/>
      <c r="E132" s="73"/>
      <c r="F132" s="107"/>
      <c r="G132" s="108"/>
      <c r="H132" s="108"/>
      <c r="I132" s="116"/>
      <c r="J132" s="116"/>
      <c r="K132" s="113">
        <f t="shared" si="23"/>
        <v>0</v>
      </c>
    </row>
    <row r="133" spans="1:12">
      <c r="A133" s="2"/>
      <c r="B133" s="225"/>
      <c r="C133" s="226"/>
      <c r="D133" s="226"/>
      <c r="E133" s="73"/>
      <c r="F133" s="107"/>
      <c r="G133" s="108"/>
      <c r="H133" s="108"/>
      <c r="I133" s="116"/>
      <c r="J133" s="116"/>
      <c r="K133" s="113">
        <f t="shared" si="23"/>
        <v>0</v>
      </c>
    </row>
    <row r="134" spans="1:12">
      <c r="A134" s="2"/>
      <c r="B134" s="225"/>
      <c r="C134" s="226"/>
      <c r="D134" s="226"/>
      <c r="E134" s="73"/>
      <c r="F134" s="107"/>
      <c r="G134" s="108"/>
      <c r="H134" s="108"/>
      <c r="I134" s="116"/>
      <c r="J134" s="116"/>
      <c r="K134" s="113">
        <f t="shared" si="23"/>
        <v>0</v>
      </c>
    </row>
    <row r="135" spans="1:12">
      <c r="A135" s="2"/>
      <c r="B135" s="225"/>
      <c r="C135" s="226"/>
      <c r="D135" s="226"/>
      <c r="E135" s="73"/>
      <c r="F135" s="120"/>
      <c r="G135" s="120"/>
      <c r="H135" s="120"/>
      <c r="I135" s="132"/>
      <c r="J135" s="132"/>
      <c r="K135" s="113">
        <f t="shared" si="23"/>
        <v>0</v>
      </c>
    </row>
    <row r="136" spans="1:12">
      <c r="A136" s="2"/>
      <c r="B136" s="225"/>
      <c r="C136" s="226"/>
      <c r="D136" s="226"/>
      <c r="E136" s="73"/>
      <c r="F136" s="120"/>
      <c r="G136" s="120"/>
      <c r="H136" s="120"/>
      <c r="I136" s="132"/>
      <c r="J136" s="132"/>
      <c r="K136" s="113">
        <f t="shared" si="23"/>
        <v>0</v>
      </c>
    </row>
    <row r="137" spans="1:12">
      <c r="A137" s="2"/>
      <c r="B137" s="39"/>
      <c r="C137" s="40"/>
      <c r="D137" s="5" t="s">
        <v>69</v>
      </c>
      <c r="E137" s="2"/>
      <c r="F137" s="111">
        <f>SUM(F130:F136)</f>
        <v>0</v>
      </c>
      <c r="G137" s="111">
        <f>SUM(G130:G136)</f>
        <v>0</v>
      </c>
      <c r="H137" s="111">
        <f>SUM(H130:H136)</f>
        <v>0</v>
      </c>
      <c r="I137" s="111">
        <f>SUM(I130:I136)</f>
        <v>0</v>
      </c>
      <c r="J137" s="111">
        <f>SUM(J130:J136)</f>
        <v>0</v>
      </c>
      <c r="K137" s="112">
        <f t="shared" si="23"/>
        <v>0</v>
      </c>
      <c r="L137" s="2"/>
    </row>
    <row r="138" spans="1:12">
      <c r="A138" s="2"/>
      <c r="B138" s="39"/>
      <c r="C138" s="40"/>
      <c r="D138" s="41"/>
      <c r="E138" s="22"/>
      <c r="F138" s="42"/>
      <c r="G138" s="42"/>
      <c r="H138" s="42"/>
      <c r="I138" s="42"/>
      <c r="J138" s="42"/>
      <c r="K138" s="11"/>
      <c r="L138" s="2"/>
    </row>
    <row r="139" spans="1:12">
      <c r="A139" s="3" t="s">
        <v>70</v>
      </c>
      <c r="B139" s="3"/>
      <c r="C139" s="3"/>
      <c r="D139" s="3"/>
      <c r="E139" s="3"/>
      <c r="F139" s="3"/>
      <c r="G139" s="3"/>
      <c r="H139" s="3"/>
      <c r="I139" s="3"/>
      <c r="J139" s="3"/>
      <c r="K139" s="38"/>
      <c r="L139" s="2"/>
    </row>
    <row r="140" spans="1:12">
      <c r="A140" s="5"/>
      <c r="B140" s="5"/>
      <c r="C140" s="2"/>
      <c r="D140" s="2"/>
      <c r="F140" s="10"/>
      <c r="G140" s="10"/>
      <c r="H140" s="10"/>
      <c r="I140" s="10"/>
      <c r="J140" s="10"/>
      <c r="K140" s="25"/>
      <c r="L140" s="2"/>
    </row>
    <row r="141" spans="1:12">
      <c r="A141" s="5"/>
      <c r="B141" s="5"/>
      <c r="C141" s="195"/>
      <c r="D141" s="2" t="s">
        <v>210</v>
      </c>
      <c r="F141" s="196">
        <f>IF(F131 &lt; 25001, F131*$F$125, IF(F131 &gt; 25001, 25000*$F$125))</f>
        <v>0</v>
      </c>
      <c r="G141" s="196">
        <f>IF(F131&gt;25000,0,IF(F131+G131&lt;25001,G131*$G$125,IF(F131+G131&gt;25001,25000*$G$125-F141)))</f>
        <v>0</v>
      </c>
      <c r="H141" s="118">
        <f>IF(F131+G131&gt;25000,0,IF(F131+G131+H131&lt;25001,H131*$H$125,IF(F131+G131+H131&gt;25001,25000*$H$125-F141-G141)))</f>
        <v>0</v>
      </c>
      <c r="I141" s="118">
        <f>IF(F131+G131+H131&gt;25000,0,IF(F131+G131+H131+I131&lt;25001,I131*$I$125,IF(F131+G131+H131+I131&gt;25001,25000*$I$125-F141-G141-H141)))</f>
        <v>0</v>
      </c>
      <c r="J141" s="118">
        <f>IF(F131+G131+H131+I131&gt;25000,0,IF(F131+G131+H131+I131+J131&lt;25001,J131*$J$125,IF(F131+G131+H131+I131+J131&gt;25001,25000*$J$125-F141-G141-H141-I141)))</f>
        <v>0</v>
      </c>
      <c r="K141" s="133">
        <f t="shared" ref="K141:K146" si="24">F141+G141+H141+I141+J141</f>
        <v>0</v>
      </c>
      <c r="L141" s="2"/>
    </row>
    <row r="142" spans="1:12">
      <c r="A142" s="5"/>
      <c r="B142" s="5"/>
      <c r="C142" s="195"/>
      <c r="D142" s="2" t="s">
        <v>211</v>
      </c>
      <c r="F142" s="196">
        <f t="shared" ref="F142:F146" si="25">IF(F132 &lt; 25001, F132*$F$125, IF(F132 &gt; 25001, 25000*$F$125))</f>
        <v>0</v>
      </c>
      <c r="G142" s="196">
        <f t="shared" ref="G142:G146" si="26">IF(F132&gt;25000,0,IF(F132+G132&lt;25001,G132*$G$125,IF(F132+G132&gt;25001,25000*$G$125-F142)))</f>
        <v>0</v>
      </c>
      <c r="H142" s="118">
        <f t="shared" ref="H142:H146" si="27">IF(F132+G132&gt;25000,0,IF(F132+G132+H132&lt;25001,H132*$H$125,IF(F132+G132+H132&gt;25001,25000*$H$125-F142-G142)))</f>
        <v>0</v>
      </c>
      <c r="I142" s="118">
        <f t="shared" ref="I142:I146" si="28">IF(F132+G132+H132&gt;25000,0,IF(F132+G132+H132+I132&lt;25001,I132*$I$125,IF(F132+G132+H132+I132&gt;25001,25000*$I$125-F142-G142-H142)))</f>
        <v>0</v>
      </c>
      <c r="J142" s="118">
        <f t="shared" ref="J142:J146" si="29">IF(F132+G132+H132+I132&gt;25000,0,IF(F132+G132+H132+I132+J132&lt;25001,J132*$J$125,IF(F132+G132+H132+I132+J132&gt;25001,25000*$J$125-F142-G142-H142-I142)))</f>
        <v>0</v>
      </c>
      <c r="K142" s="133">
        <f t="shared" si="24"/>
        <v>0</v>
      </c>
      <c r="L142" s="2"/>
    </row>
    <row r="143" spans="1:12">
      <c r="A143" s="5"/>
      <c r="B143" s="5"/>
      <c r="C143" s="195"/>
      <c r="D143" s="2" t="s">
        <v>212</v>
      </c>
      <c r="F143" s="196">
        <f t="shared" si="25"/>
        <v>0</v>
      </c>
      <c r="G143" s="196">
        <f t="shared" si="26"/>
        <v>0</v>
      </c>
      <c r="H143" s="118">
        <f t="shared" si="27"/>
        <v>0</v>
      </c>
      <c r="I143" s="118">
        <f t="shared" si="28"/>
        <v>0</v>
      </c>
      <c r="J143" s="118">
        <f t="shared" si="29"/>
        <v>0</v>
      </c>
      <c r="K143" s="133">
        <f t="shared" si="24"/>
        <v>0</v>
      </c>
      <c r="L143" s="2"/>
    </row>
    <row r="144" spans="1:12">
      <c r="A144" s="5"/>
      <c r="B144" s="5"/>
      <c r="C144" s="195"/>
      <c r="D144" s="2" t="s">
        <v>213</v>
      </c>
      <c r="F144" s="196">
        <f t="shared" si="25"/>
        <v>0</v>
      </c>
      <c r="G144" s="196">
        <f t="shared" si="26"/>
        <v>0</v>
      </c>
      <c r="H144" s="118">
        <f t="shared" si="27"/>
        <v>0</v>
      </c>
      <c r="I144" s="118">
        <f t="shared" si="28"/>
        <v>0</v>
      </c>
      <c r="J144" s="118">
        <f t="shared" si="29"/>
        <v>0</v>
      </c>
      <c r="K144" s="133">
        <f t="shared" si="24"/>
        <v>0</v>
      </c>
      <c r="L144" s="2"/>
    </row>
    <row r="145" spans="1:12">
      <c r="A145" s="5"/>
      <c r="B145" s="5"/>
      <c r="C145" s="195"/>
      <c r="D145" s="2" t="s">
        <v>214</v>
      </c>
      <c r="F145" s="196">
        <f t="shared" si="25"/>
        <v>0</v>
      </c>
      <c r="G145" s="196">
        <f t="shared" si="26"/>
        <v>0</v>
      </c>
      <c r="H145" s="118">
        <f t="shared" si="27"/>
        <v>0</v>
      </c>
      <c r="I145" s="118">
        <f t="shared" si="28"/>
        <v>0</v>
      </c>
      <c r="J145" s="118">
        <f t="shared" si="29"/>
        <v>0</v>
      </c>
      <c r="K145" s="133">
        <f t="shared" si="24"/>
        <v>0</v>
      </c>
      <c r="L145" s="2"/>
    </row>
    <row r="146" spans="1:12">
      <c r="A146" s="5"/>
      <c r="B146" s="5"/>
      <c r="C146" s="195"/>
      <c r="D146" s="2" t="s">
        <v>215</v>
      </c>
      <c r="F146" s="196">
        <f t="shared" si="25"/>
        <v>0</v>
      </c>
      <c r="G146" s="196">
        <f t="shared" si="26"/>
        <v>0</v>
      </c>
      <c r="H146" s="118">
        <f t="shared" si="27"/>
        <v>0</v>
      </c>
      <c r="I146" s="118">
        <f t="shared" si="28"/>
        <v>0</v>
      </c>
      <c r="J146" s="118">
        <f t="shared" si="29"/>
        <v>0</v>
      </c>
      <c r="K146" s="133">
        <f t="shared" si="24"/>
        <v>0</v>
      </c>
      <c r="L146" s="2"/>
    </row>
    <row r="147" spans="1:12">
      <c r="A147" s="5"/>
      <c r="B147" s="5"/>
      <c r="C147" s="2"/>
      <c r="D147" s="2"/>
      <c r="F147" s="118"/>
      <c r="G147" s="118"/>
      <c r="H147" s="118"/>
      <c r="I147" s="118"/>
      <c r="J147" s="118"/>
      <c r="K147" s="128"/>
      <c r="L147" s="2"/>
    </row>
    <row r="148" spans="1:12">
      <c r="A148" s="5" t="s">
        <v>71</v>
      </c>
      <c r="B148" s="5"/>
      <c r="C148" s="2"/>
      <c r="D148" s="2"/>
      <c r="F148" s="118">
        <f>F123+F137</f>
        <v>0</v>
      </c>
      <c r="G148" s="118">
        <f>G123+G137</f>
        <v>0</v>
      </c>
      <c r="H148" s="118">
        <f>H123+H137</f>
        <v>0</v>
      </c>
      <c r="I148" s="118">
        <f>I123+I137</f>
        <v>0</v>
      </c>
      <c r="J148" s="118">
        <f>J123+J137</f>
        <v>0</v>
      </c>
      <c r="K148" s="128">
        <f>SUM(F148:J148)</f>
        <v>0</v>
      </c>
      <c r="L148" s="2"/>
    </row>
    <row r="149" spans="1:12">
      <c r="A149" s="5" t="s">
        <v>72</v>
      </c>
      <c r="B149" s="5"/>
      <c r="C149" s="2"/>
      <c r="D149" s="2"/>
      <c r="F149" s="118">
        <f>F126+F141+F142+F143+F144+F145+F146</f>
        <v>0</v>
      </c>
      <c r="G149" s="118">
        <f t="shared" ref="G149:J149" si="30">G126+G141+G142+G143+G144+G145+G146</f>
        <v>0</v>
      </c>
      <c r="H149" s="118">
        <f t="shared" si="30"/>
        <v>0</v>
      </c>
      <c r="I149" s="118">
        <f t="shared" si="30"/>
        <v>0</v>
      </c>
      <c r="J149" s="118">
        <f t="shared" si="30"/>
        <v>0</v>
      </c>
      <c r="K149" s="128">
        <f>SUM(F149:J149)</f>
        <v>0</v>
      </c>
      <c r="L149" s="2" t="s">
        <v>186</v>
      </c>
    </row>
    <row r="150" spans="1:12">
      <c r="A150" s="5" t="s">
        <v>73</v>
      </c>
      <c r="B150" s="5"/>
      <c r="C150" s="5"/>
      <c r="D150" s="5"/>
      <c r="F150" s="128">
        <f t="shared" ref="F150:K150" si="31">SUM(F148:F149)</f>
        <v>0</v>
      </c>
      <c r="G150" s="128">
        <f t="shared" si="31"/>
        <v>0</v>
      </c>
      <c r="H150" s="128">
        <f t="shared" si="31"/>
        <v>0</v>
      </c>
      <c r="I150" s="128">
        <f t="shared" si="31"/>
        <v>0</v>
      </c>
      <c r="J150" s="128">
        <f t="shared" si="31"/>
        <v>0</v>
      </c>
      <c r="K150" s="128">
        <f t="shared" si="31"/>
        <v>0</v>
      </c>
      <c r="L150" s="169">
        <f>ROUND(K150-'JV INPUT-PARENT'!$G$48,2)</f>
        <v>0</v>
      </c>
    </row>
    <row r="151" spans="1:12" ht="21.75" customHeight="1">
      <c r="A151" s="13"/>
      <c r="B151" s="13"/>
      <c r="C151" s="13"/>
      <c r="D151" s="13"/>
      <c r="E151" s="13"/>
      <c r="F151" s="13"/>
      <c r="G151" s="13"/>
      <c r="H151" s="13"/>
      <c r="I151" s="13"/>
      <c r="J151" s="13"/>
      <c r="K151" s="23"/>
      <c r="L151" s="2"/>
    </row>
    <row r="152" spans="1:12" ht="18.75" customHeight="1">
      <c r="A152" s="3"/>
      <c r="B152" s="3"/>
      <c r="C152" s="3"/>
      <c r="D152" s="3"/>
      <c r="E152" s="3"/>
      <c r="F152" s="3"/>
      <c r="G152" s="3"/>
      <c r="H152" s="3"/>
      <c r="I152" s="3"/>
      <c r="J152" s="3"/>
      <c r="K152" s="3"/>
      <c r="L152" s="2"/>
    </row>
    <row r="153" spans="1:12" ht="15.6" customHeight="1">
      <c r="A153" s="44" t="s">
        <v>74</v>
      </c>
      <c r="B153" s="15"/>
      <c r="C153" s="15"/>
      <c r="D153" s="15"/>
      <c r="E153" s="15"/>
      <c r="F153" s="15"/>
      <c r="G153" s="15"/>
      <c r="H153" s="15"/>
      <c r="I153" s="15"/>
      <c r="J153" s="15"/>
      <c r="K153" s="15"/>
      <c r="L153" s="2"/>
    </row>
    <row r="154" spans="1:12">
      <c r="A154" s="2"/>
      <c r="B154" s="2"/>
      <c r="C154" s="2"/>
      <c r="D154" s="2"/>
      <c r="E154" s="2"/>
      <c r="F154" s="16" t="s">
        <v>16</v>
      </c>
      <c r="G154" s="16" t="s">
        <v>17</v>
      </c>
      <c r="H154" s="16" t="s">
        <v>18</v>
      </c>
      <c r="I154" s="16" t="s">
        <v>19</v>
      </c>
      <c r="J154" s="16" t="s">
        <v>20</v>
      </c>
      <c r="K154" s="16" t="s">
        <v>21</v>
      </c>
    </row>
    <row r="155" spans="1:12">
      <c r="A155" s="5" t="s">
        <v>22</v>
      </c>
      <c r="B155" s="5"/>
      <c r="C155" s="5"/>
      <c r="D155" s="2"/>
      <c r="E155" s="5"/>
      <c r="F155" s="2"/>
      <c r="G155" s="2"/>
      <c r="H155" s="2"/>
      <c r="I155" s="2"/>
      <c r="J155" s="2"/>
      <c r="K155" s="2"/>
    </row>
    <row r="156" spans="1:12">
      <c r="A156" s="2"/>
      <c r="B156" s="2"/>
      <c r="C156" s="2"/>
      <c r="D156" s="30" t="s">
        <v>31</v>
      </c>
      <c r="E156" s="2"/>
      <c r="F156" s="30"/>
      <c r="H156" s="17"/>
      <c r="I156" s="17"/>
      <c r="J156" s="17"/>
      <c r="K156" s="17"/>
      <c r="L156" s="2"/>
    </row>
    <row r="157" spans="1:12">
      <c r="A157" s="18"/>
      <c r="B157" s="5" t="s">
        <v>25</v>
      </c>
      <c r="C157" s="2" t="s">
        <v>75</v>
      </c>
      <c r="D157" s="30" t="s">
        <v>27</v>
      </c>
      <c r="F157" s="17"/>
      <c r="G157" s="17"/>
      <c r="H157" s="17"/>
      <c r="I157" s="17"/>
      <c r="J157" s="17"/>
      <c r="K157" s="17"/>
      <c r="L157" s="2"/>
    </row>
    <row r="158" spans="1:12">
      <c r="A158" s="2"/>
      <c r="B158" s="242"/>
      <c r="C158" s="243"/>
      <c r="D158" s="33"/>
      <c r="E158" s="73"/>
      <c r="F158" s="123"/>
      <c r="G158" s="124"/>
      <c r="H158" s="124"/>
      <c r="I158" s="124"/>
      <c r="J158" s="124"/>
      <c r="K158" s="171">
        <f t="shared" ref="K158:K164" si="32">SUM(F158:J158)</f>
        <v>0</v>
      </c>
    </row>
    <row r="159" spans="1:12">
      <c r="A159" s="2"/>
      <c r="B159" s="242"/>
      <c r="C159" s="243"/>
      <c r="D159" s="33"/>
      <c r="E159" s="73"/>
      <c r="F159" s="123"/>
      <c r="G159" s="124"/>
      <c r="H159" s="124"/>
      <c r="I159" s="125"/>
      <c r="J159" s="125"/>
      <c r="K159" s="171">
        <f t="shared" si="32"/>
        <v>0</v>
      </c>
    </row>
    <row r="160" spans="1:12">
      <c r="A160" s="2"/>
      <c r="B160" s="242"/>
      <c r="C160" s="243"/>
      <c r="D160" s="33"/>
      <c r="E160" s="73"/>
      <c r="F160" s="123"/>
      <c r="G160" s="124"/>
      <c r="H160" s="124"/>
      <c r="I160" s="125"/>
      <c r="J160" s="125"/>
      <c r="K160" s="171">
        <f t="shared" si="32"/>
        <v>0</v>
      </c>
    </row>
    <row r="161" spans="1:12">
      <c r="A161" s="2"/>
      <c r="B161" s="242"/>
      <c r="C161" s="243"/>
      <c r="D161" s="33"/>
      <c r="E161" s="73"/>
      <c r="F161" s="123"/>
      <c r="G161" s="124"/>
      <c r="H161" s="124"/>
      <c r="I161" s="125"/>
      <c r="J161" s="125"/>
      <c r="K161" s="171">
        <f t="shared" si="32"/>
        <v>0</v>
      </c>
    </row>
    <row r="162" spans="1:12">
      <c r="A162" s="2"/>
      <c r="B162" s="242"/>
      <c r="C162" s="243"/>
      <c r="D162" s="33"/>
      <c r="E162" s="73"/>
      <c r="F162" s="123"/>
      <c r="G162" s="124"/>
      <c r="H162" s="124"/>
      <c r="I162" s="125"/>
      <c r="J162" s="125"/>
      <c r="K162" s="171">
        <f t="shared" si="32"/>
        <v>0</v>
      </c>
    </row>
    <row r="163" spans="1:12">
      <c r="A163" s="2"/>
      <c r="B163" s="242"/>
      <c r="C163" s="243"/>
      <c r="D163" s="33"/>
      <c r="E163" s="73"/>
      <c r="F163" s="123"/>
      <c r="G163" s="124"/>
      <c r="H163" s="124"/>
      <c r="I163" s="125"/>
      <c r="J163" s="125"/>
      <c r="K163" s="172">
        <f t="shared" si="32"/>
        <v>0</v>
      </c>
    </row>
    <row r="164" spans="1:12">
      <c r="A164" s="2"/>
      <c r="B164" s="2"/>
      <c r="C164" s="2"/>
      <c r="D164" s="5" t="s">
        <v>28</v>
      </c>
      <c r="E164" s="2"/>
      <c r="F164" s="126">
        <f>SUM(F158:F163)</f>
        <v>0</v>
      </c>
      <c r="G164" s="126">
        <f>SUM(G158:G163)</f>
        <v>0</v>
      </c>
      <c r="H164" s="126">
        <f>SUM(H158:H163)</f>
        <v>0</v>
      </c>
      <c r="I164" s="126">
        <f>SUM(I158:I163)</f>
        <v>0</v>
      </c>
      <c r="J164" s="126">
        <f>SUM(J158:J163)</f>
        <v>0</v>
      </c>
      <c r="K164" s="127">
        <f t="shared" si="32"/>
        <v>0</v>
      </c>
      <c r="L164" s="2"/>
    </row>
    <row r="165" spans="1:12">
      <c r="A165" s="2"/>
      <c r="B165" s="2"/>
      <c r="C165" s="2"/>
      <c r="D165" s="5" t="s">
        <v>25</v>
      </c>
      <c r="E165" s="2"/>
      <c r="F165" s="118"/>
      <c r="G165" s="118"/>
      <c r="H165" s="118"/>
      <c r="I165" s="118"/>
      <c r="J165" s="173"/>
      <c r="K165" s="118"/>
      <c r="L165" s="2" t="s">
        <v>29</v>
      </c>
    </row>
    <row r="166" spans="1:12">
      <c r="A166" s="23"/>
      <c r="B166" s="23"/>
      <c r="C166" s="23"/>
      <c r="D166" s="24" t="s">
        <v>30</v>
      </c>
      <c r="E166" s="23"/>
      <c r="F166" s="173">
        <f>ROUND(F164*$L$166,2)</f>
        <v>0</v>
      </c>
      <c r="G166" s="173">
        <f t="shared" ref="G166:J166" si="33">ROUND(G164*$L$166,2)</f>
        <v>0</v>
      </c>
      <c r="H166" s="173">
        <f t="shared" si="33"/>
        <v>0</v>
      </c>
      <c r="I166" s="173">
        <f t="shared" si="33"/>
        <v>0</v>
      </c>
      <c r="J166" s="173">
        <f t="shared" si="33"/>
        <v>0</v>
      </c>
      <c r="K166" s="173">
        <f>SUM(F166:J166)</f>
        <v>0</v>
      </c>
      <c r="L166" s="93">
        <v>0.32300000000000001</v>
      </c>
    </row>
    <row r="167" spans="1:12" ht="9.6" customHeight="1">
      <c r="A167" s="3"/>
      <c r="B167" s="3"/>
      <c r="C167" s="3"/>
      <c r="D167" s="3"/>
      <c r="E167" s="3"/>
      <c r="F167" s="126"/>
      <c r="G167" s="126"/>
      <c r="H167" s="126"/>
      <c r="I167" s="126"/>
      <c r="J167" s="126"/>
      <c r="K167" s="126"/>
    </row>
    <row r="168" spans="1:12">
      <c r="A168" s="5" t="s">
        <v>76</v>
      </c>
      <c r="B168" s="5"/>
      <c r="C168" s="5"/>
      <c r="D168" s="2"/>
      <c r="E168" s="2"/>
      <c r="F168" s="118"/>
      <c r="G168" s="118"/>
      <c r="H168" s="118"/>
      <c r="I168" s="118"/>
      <c r="J168" s="118"/>
      <c r="K168" s="118"/>
    </row>
    <row r="169" spans="1:12">
      <c r="A169" s="2" t="s">
        <v>54</v>
      </c>
      <c r="B169" s="102"/>
      <c r="C169" s="103"/>
      <c r="D169" s="104"/>
      <c r="E169" s="74"/>
      <c r="F169" s="124"/>
      <c r="G169" s="124"/>
      <c r="H169" s="124"/>
      <c r="I169" s="125"/>
      <c r="J169" s="125"/>
      <c r="K169" s="118">
        <f>SUM(F169:J169)</f>
        <v>0</v>
      </c>
    </row>
    <row r="170" spans="1:12">
      <c r="A170" s="2"/>
      <c r="B170" s="102"/>
      <c r="C170" s="103"/>
      <c r="D170" s="104"/>
      <c r="E170" s="74"/>
      <c r="F170" s="124"/>
      <c r="G170" s="124"/>
      <c r="H170" s="124"/>
      <c r="I170" s="125"/>
      <c r="J170" s="125"/>
      <c r="K170" s="173">
        <f>SUM(F170:J170)</f>
        <v>0</v>
      </c>
    </row>
    <row r="171" spans="1:12">
      <c r="A171" s="2"/>
      <c r="B171" s="102"/>
      <c r="C171" s="103"/>
      <c r="D171" s="104"/>
      <c r="E171" s="74"/>
      <c r="F171" s="124"/>
      <c r="G171" s="124"/>
      <c r="H171" s="124"/>
      <c r="I171" s="125"/>
      <c r="J171" s="125"/>
      <c r="K171" s="173">
        <f>SUM(F171:J171)</f>
        <v>0</v>
      </c>
    </row>
    <row r="172" spans="1:12">
      <c r="A172" s="2"/>
      <c r="B172" s="2"/>
      <c r="C172" s="2"/>
      <c r="D172" s="5" t="s">
        <v>77</v>
      </c>
      <c r="E172" s="2"/>
      <c r="F172" s="126">
        <f>SUM(F169+F170+F171)</f>
        <v>0</v>
      </c>
      <c r="G172" s="126">
        <f>SUM(G169+G170+G171)</f>
        <v>0</v>
      </c>
      <c r="H172" s="126">
        <f>SUM(H169+H170+H171)</f>
        <v>0</v>
      </c>
      <c r="I172" s="126">
        <f>SUM(I169+I170+I171)</f>
        <v>0</v>
      </c>
      <c r="J172" s="126">
        <f>SUM(J169+J170+J171)</f>
        <v>0</v>
      </c>
      <c r="K172" s="127">
        <f>SUM(F172:J172)</f>
        <v>0</v>
      </c>
    </row>
    <row r="173" spans="1:12">
      <c r="A173" s="23"/>
      <c r="B173" s="23"/>
      <c r="C173" s="23"/>
      <c r="D173" s="5" t="s">
        <v>25</v>
      </c>
      <c r="E173" s="23"/>
      <c r="F173" s="174"/>
      <c r="G173" s="174"/>
      <c r="H173" s="174"/>
      <c r="I173" s="174"/>
      <c r="J173" s="174"/>
      <c r="K173" s="175"/>
      <c r="L173" s="2" t="s">
        <v>37</v>
      </c>
    </row>
    <row r="174" spans="1:12">
      <c r="A174" s="13"/>
      <c r="B174" s="13"/>
      <c r="C174" s="13"/>
      <c r="D174" s="24" t="s">
        <v>30</v>
      </c>
      <c r="E174" s="13"/>
      <c r="F174" s="173">
        <f>ROUND(SUMIF($E$169:$E$171,"Graduate",F$169:F$171)*$L$174,2)</f>
        <v>0</v>
      </c>
      <c r="G174" s="173">
        <f>ROUND(SUMIF($E$169:$E$171,"Graduate",G$169:G$171)*$L$174,2)</f>
        <v>0</v>
      </c>
      <c r="H174" s="173">
        <f>ROUND(SUMIF($E$169:$E$171,"Graduate",H$169:H$171)*$L$174,2)</f>
        <v>0</v>
      </c>
      <c r="I174" s="173">
        <f>ROUND(SUMIF($E$169:$E$171,"Graduate",I$169:I$171)*$L$174,2)</f>
        <v>0</v>
      </c>
      <c r="J174" s="173">
        <f>ROUND(SUMIF($E$169:$E$171,"Graduate",J$169:J$171)*$L$174,2)</f>
        <v>0</v>
      </c>
      <c r="K174" s="173">
        <f>SUM(F174:J174)</f>
        <v>0</v>
      </c>
      <c r="L174" s="93">
        <v>4.3999999999999997E-2</v>
      </c>
    </row>
    <row r="175" spans="1:12" ht="9.6" customHeight="1">
      <c r="A175" s="3"/>
      <c r="B175" s="3"/>
      <c r="C175" s="3"/>
      <c r="D175" s="3"/>
      <c r="E175" s="3"/>
      <c r="F175" s="126"/>
      <c r="G175" s="126"/>
      <c r="H175" s="126"/>
      <c r="I175" s="126"/>
      <c r="J175" s="126"/>
      <c r="K175" s="126"/>
    </row>
    <row r="176" spans="1:12">
      <c r="A176" s="5" t="s">
        <v>78</v>
      </c>
      <c r="B176" s="5"/>
      <c r="C176" s="5"/>
      <c r="D176" s="2"/>
      <c r="E176" s="2"/>
      <c r="F176" s="118"/>
      <c r="G176" s="118"/>
      <c r="H176" s="118"/>
      <c r="I176" s="118"/>
      <c r="J176" s="118"/>
      <c r="K176" s="118"/>
    </row>
    <row r="177" spans="1:11">
      <c r="A177" s="2" t="s">
        <v>54</v>
      </c>
      <c r="B177" s="102"/>
      <c r="C177" s="103"/>
      <c r="D177" s="104"/>
      <c r="E177" s="74"/>
      <c r="F177" s="124"/>
      <c r="G177" s="124"/>
      <c r="H177" s="124"/>
      <c r="I177" s="125"/>
      <c r="J177" s="125"/>
      <c r="K177" s="118">
        <f>SUM(F177:J177)</f>
        <v>0</v>
      </c>
    </row>
    <row r="178" spans="1:11">
      <c r="A178" s="2"/>
      <c r="B178" s="102"/>
      <c r="C178" s="103"/>
      <c r="D178" s="104"/>
      <c r="E178" s="74"/>
      <c r="F178" s="124"/>
      <c r="G178" s="124"/>
      <c r="H178" s="124"/>
      <c r="I178" s="125"/>
      <c r="J178" s="125"/>
      <c r="K178" s="173">
        <f>SUM(F178:J178)</f>
        <v>0</v>
      </c>
    </row>
    <row r="179" spans="1:11">
      <c r="A179" s="2"/>
      <c r="B179" s="102"/>
      <c r="C179" s="103"/>
      <c r="D179" s="104"/>
      <c r="E179" s="74"/>
      <c r="F179" s="124"/>
      <c r="G179" s="124"/>
      <c r="H179" s="124"/>
      <c r="I179" s="125"/>
      <c r="J179" s="125"/>
      <c r="K179" s="173">
        <f>SUM(F179:J179)</f>
        <v>0</v>
      </c>
    </row>
    <row r="180" spans="1:11">
      <c r="A180" s="2"/>
      <c r="B180" s="2"/>
      <c r="C180" s="2"/>
      <c r="D180" s="5"/>
      <c r="E180" s="2"/>
      <c r="F180" s="126">
        <f>SUM(F177+F178+F179)</f>
        <v>0</v>
      </c>
      <c r="G180" s="126">
        <f>SUM(G177+G178+G179)</f>
        <v>0</v>
      </c>
      <c r="H180" s="126">
        <f>SUM(H177+H178+H179)</f>
        <v>0</v>
      </c>
      <c r="I180" s="126">
        <f>SUM(I177+I178+I179)</f>
        <v>0</v>
      </c>
      <c r="J180" s="126">
        <f>SUM(J177+J178+J179)</f>
        <v>0</v>
      </c>
      <c r="K180" s="127">
        <f>SUM(F180:J180)</f>
        <v>0</v>
      </c>
    </row>
    <row r="181" spans="1:11">
      <c r="A181" s="13"/>
      <c r="B181" s="13"/>
      <c r="C181" s="13"/>
      <c r="D181" s="13"/>
      <c r="E181" s="13"/>
      <c r="F181" s="131"/>
      <c r="G181" s="131"/>
      <c r="H181" s="131"/>
      <c r="I181" s="131"/>
      <c r="J181" s="131"/>
      <c r="K181" s="131"/>
    </row>
    <row r="182" spans="1:11" ht="9.6" customHeight="1">
      <c r="A182" s="26"/>
      <c r="B182" s="26"/>
      <c r="C182" s="26"/>
      <c r="D182" s="26"/>
      <c r="E182" s="26"/>
      <c r="F182" s="174"/>
      <c r="G182" s="174"/>
      <c r="H182" s="174"/>
      <c r="I182" s="174"/>
      <c r="J182" s="174"/>
      <c r="K182" s="174"/>
    </row>
    <row r="183" spans="1:11">
      <c r="A183" s="49" t="s">
        <v>79</v>
      </c>
      <c r="B183" s="26"/>
      <c r="C183" s="26"/>
      <c r="D183" s="26"/>
      <c r="E183" s="26"/>
      <c r="F183" s="174"/>
      <c r="G183" s="174"/>
      <c r="H183" s="174"/>
      <c r="I183" s="174"/>
      <c r="J183" s="174"/>
      <c r="K183" s="174"/>
    </row>
    <row r="184" spans="1:11">
      <c r="A184" s="2" t="s">
        <v>54</v>
      </c>
      <c r="B184" s="244"/>
      <c r="C184" s="245"/>
      <c r="D184" s="246"/>
      <c r="E184" s="74"/>
      <c r="F184" s="124"/>
      <c r="G184" s="124"/>
      <c r="H184" s="124"/>
      <c r="I184" s="125"/>
      <c r="J184" s="125"/>
      <c r="K184" s="118">
        <f>SUM(F184:J184)</f>
        <v>0</v>
      </c>
    </row>
    <row r="185" spans="1:11">
      <c r="A185" s="2"/>
      <c r="B185" s="239"/>
      <c r="C185" s="240"/>
      <c r="D185" s="241"/>
      <c r="E185" s="74"/>
      <c r="F185" s="124"/>
      <c r="G185" s="124"/>
      <c r="H185" s="124"/>
      <c r="I185" s="125"/>
      <c r="J185" s="125"/>
      <c r="K185" s="173">
        <f>SUM(F185:J185)</f>
        <v>0</v>
      </c>
    </row>
    <row r="186" spans="1:11">
      <c r="A186" s="2"/>
      <c r="B186" s="239"/>
      <c r="C186" s="240"/>
      <c r="D186" s="241"/>
      <c r="E186" s="74"/>
      <c r="F186" s="124"/>
      <c r="G186" s="124"/>
      <c r="H186" s="124"/>
      <c r="I186" s="125"/>
      <c r="J186" s="125"/>
      <c r="K186" s="173">
        <f>SUM(F186:J186)</f>
        <v>0</v>
      </c>
    </row>
    <row r="187" spans="1:11">
      <c r="A187" s="2"/>
      <c r="B187" s="2"/>
      <c r="C187" s="2"/>
      <c r="D187" s="5"/>
      <c r="E187" s="2"/>
      <c r="F187" s="126">
        <f>SUM(F184+F185+F186)</f>
        <v>0</v>
      </c>
      <c r="G187" s="126">
        <f>SUM(G184+G185+G186)</f>
        <v>0</v>
      </c>
      <c r="H187" s="126">
        <f>SUM(H184+H185+H186)</f>
        <v>0</v>
      </c>
      <c r="I187" s="126">
        <f>SUM(I184+I185+I186)</f>
        <v>0</v>
      </c>
      <c r="J187" s="126">
        <f>SUM(J184+J185+J186)</f>
        <v>0</v>
      </c>
      <c r="K187" s="127">
        <f>SUM(F187:J187)</f>
        <v>0</v>
      </c>
    </row>
    <row r="188" spans="1:11">
      <c r="A188" s="48"/>
      <c r="B188" s="48"/>
      <c r="C188" s="48"/>
      <c r="D188" s="48"/>
      <c r="E188" s="48"/>
      <c r="F188" s="176"/>
      <c r="G188" s="176"/>
      <c r="H188" s="176"/>
      <c r="I188" s="176"/>
      <c r="J188" s="176"/>
      <c r="K188" s="176"/>
    </row>
    <row r="189" spans="1:11">
      <c r="A189" s="29" t="s">
        <v>80</v>
      </c>
      <c r="C189" s="29"/>
      <c r="D189" s="15"/>
      <c r="E189" s="15"/>
      <c r="F189" s="47">
        <f>+F125</f>
        <v>0.51</v>
      </c>
      <c r="G189" s="47">
        <f t="shared" ref="G189:J189" si="34">+G125</f>
        <v>0.53</v>
      </c>
      <c r="H189" s="47">
        <f t="shared" si="34"/>
        <v>0.53</v>
      </c>
      <c r="I189" s="47">
        <f t="shared" si="34"/>
        <v>0.54</v>
      </c>
      <c r="J189" s="47">
        <f t="shared" si="34"/>
        <v>0.54</v>
      </c>
      <c r="K189" s="129"/>
    </row>
    <row r="190" spans="1:11">
      <c r="A190" s="2"/>
      <c r="B190" s="8"/>
      <c r="C190" s="8"/>
      <c r="D190" s="220"/>
      <c r="E190" s="221"/>
      <c r="F190" s="123">
        <f>(F164+F166+F180)* F189</f>
        <v>0</v>
      </c>
      <c r="G190" s="123">
        <f t="shared" ref="G190:J190" si="35">(G164+G166+G180)* G189</f>
        <v>0</v>
      </c>
      <c r="H190" s="123">
        <f t="shared" si="35"/>
        <v>0</v>
      </c>
      <c r="I190" s="123">
        <f t="shared" si="35"/>
        <v>0</v>
      </c>
      <c r="J190" s="123">
        <f t="shared" si="35"/>
        <v>0</v>
      </c>
      <c r="K190" s="118">
        <f>SUM(F190:J190)</f>
        <v>0</v>
      </c>
    </row>
    <row r="191" spans="1:11">
      <c r="A191" s="2" t="s">
        <v>81</v>
      </c>
      <c r="B191" s="8"/>
      <c r="C191" s="8"/>
      <c r="D191" s="100"/>
      <c r="E191" s="101"/>
      <c r="F191" s="177"/>
      <c r="G191" s="177"/>
      <c r="H191" s="177"/>
      <c r="I191" s="177"/>
      <c r="J191" s="177"/>
      <c r="K191" s="129"/>
    </row>
    <row r="192" spans="1:11">
      <c r="A192" s="2"/>
      <c r="B192" s="2"/>
      <c r="C192" s="2"/>
      <c r="D192" s="5" t="s">
        <v>82</v>
      </c>
      <c r="E192" s="2"/>
      <c r="F192" s="126">
        <f>SUM(F190:F191)</f>
        <v>0</v>
      </c>
      <c r="G192" s="126">
        <f>SUM(G190:G191)</f>
        <v>0</v>
      </c>
      <c r="H192" s="126">
        <f>SUM(H190:H191)</f>
        <v>0</v>
      </c>
      <c r="I192" s="126">
        <f>SUM(I190:I191)</f>
        <v>0</v>
      </c>
      <c r="J192" s="126">
        <f>SUM(J190:J191)</f>
        <v>0</v>
      </c>
      <c r="K192" s="127">
        <f>SUM(F192:J192)</f>
        <v>0</v>
      </c>
    </row>
    <row r="193" spans="1:12" ht="10.15" customHeight="1">
      <c r="F193" s="178"/>
      <c r="G193" s="178"/>
      <c r="H193" s="178"/>
      <c r="I193" s="178"/>
      <c r="J193" s="178"/>
      <c r="K193" s="178"/>
    </row>
    <row r="194" spans="1:12">
      <c r="A194" s="5" t="s">
        <v>83</v>
      </c>
      <c r="F194" s="128">
        <f>+F164+F166+F172+F174+F180+F187</f>
        <v>0</v>
      </c>
      <c r="G194" s="128">
        <f>+G164+G166+G172+G174+G180+G187</f>
        <v>0</v>
      </c>
      <c r="H194" s="128">
        <f>+H164+H166+H172+H174+H180+H187</f>
        <v>0</v>
      </c>
      <c r="I194" s="128">
        <f>+I164+I166+I172+I174+I180+I187</f>
        <v>0</v>
      </c>
      <c r="J194" s="128">
        <f>+J164+J166+J172+J174+J180+J187</f>
        <v>0</v>
      </c>
      <c r="K194" s="128">
        <f>SUM(F194:J194)</f>
        <v>0</v>
      </c>
    </row>
    <row r="195" spans="1:12">
      <c r="A195" s="5" t="s">
        <v>84</v>
      </c>
      <c r="B195" s="5"/>
      <c r="C195" s="5"/>
      <c r="D195" s="5"/>
      <c r="E195" s="5"/>
      <c r="F195" s="128">
        <f>+F164+F166+F172+F174+F180+F187+F192</f>
        <v>0</v>
      </c>
      <c r="G195" s="128">
        <f t="shared" ref="G195:J195" si="36">+G164+G166+G172+G174+G180+G187+G192</f>
        <v>0</v>
      </c>
      <c r="H195" s="128">
        <f t="shared" si="36"/>
        <v>0</v>
      </c>
      <c r="I195" s="128">
        <f t="shared" si="36"/>
        <v>0</v>
      </c>
      <c r="J195" s="128">
        <f t="shared" si="36"/>
        <v>0</v>
      </c>
      <c r="K195" s="128">
        <f>SUM(F195:J195)</f>
        <v>0</v>
      </c>
      <c r="L195" s="2"/>
    </row>
    <row r="196" spans="1:12" ht="10.15" customHeight="1"/>
  </sheetData>
  <sheetProtection formatCells="0" formatColumns="0" formatRows="0"/>
  <protectedRanges>
    <protectedRange sqref="F56:J57 D96:J98 B21:C26 D61:J63 F50:J51 D73:J74 F131:J136 F79:J91 B158:C163 D103:J105 F158:J163 F184:J186 F177:J179 F169:J171 D114:J114 D119:J119 D106:E106 E102 F67:J69 E107:J110 B107:C110 D79:D91 G33:J37 F43:J45 F21:J26 D190:J191" name="Financial Information"/>
    <protectedRange sqref="C8:E10 C12:E15" name="Project Information"/>
    <protectedRange sqref="B33:C37 F33:F37" name="Financial Information_2_1"/>
    <protectedRange sqref="E54 E131:E136 D107:D110 E21:E26 D67:D69 E79:E91 E158:E163 F125:J125" name="Financial Information_1"/>
  </protectedRanges>
  <mergeCells count="57">
    <mergeCell ref="E1:G3"/>
    <mergeCell ref="D109:E109"/>
    <mergeCell ref="D110:E110"/>
    <mergeCell ref="D67:E67"/>
    <mergeCell ref="D68:E68"/>
    <mergeCell ref="D69:E69"/>
    <mergeCell ref="B98:D98"/>
    <mergeCell ref="B86:D86"/>
    <mergeCell ref="B90:D90"/>
    <mergeCell ref="B91:D91"/>
    <mergeCell ref="B21:C21"/>
    <mergeCell ref="B22:C22"/>
    <mergeCell ref="B23:C23"/>
    <mergeCell ref="B24:C24"/>
    <mergeCell ref="B25:C25"/>
    <mergeCell ref="B26:C26"/>
    <mergeCell ref="B159:C159"/>
    <mergeCell ref="B132:D132"/>
    <mergeCell ref="B133:D133"/>
    <mergeCell ref="B134:D134"/>
    <mergeCell ref="B135:D135"/>
    <mergeCell ref="B136:D136"/>
    <mergeCell ref="B158:C158"/>
    <mergeCell ref="B186:D186"/>
    <mergeCell ref="D190:E190"/>
    <mergeCell ref="B160:C160"/>
    <mergeCell ref="B161:C161"/>
    <mergeCell ref="B162:C162"/>
    <mergeCell ref="B163:C163"/>
    <mergeCell ref="B184:D184"/>
    <mergeCell ref="B185:D185"/>
    <mergeCell ref="B131:D131"/>
    <mergeCell ref="B114:D114"/>
    <mergeCell ref="B119:D119"/>
    <mergeCell ref="B79:D79"/>
    <mergeCell ref="B84:D84"/>
    <mergeCell ref="B85:D85"/>
    <mergeCell ref="B97:D97"/>
    <mergeCell ref="D105:E105"/>
    <mergeCell ref="D106:E106"/>
    <mergeCell ref="D107:E107"/>
    <mergeCell ref="D108:E108"/>
    <mergeCell ref="D61:E61"/>
    <mergeCell ref="D62:E62"/>
    <mergeCell ref="D63:E63"/>
    <mergeCell ref="D103:E103"/>
    <mergeCell ref="B96:D96"/>
    <mergeCell ref="A4:K4"/>
    <mergeCell ref="A5:K5"/>
    <mergeCell ref="A6:K6"/>
    <mergeCell ref="C8:F8"/>
    <mergeCell ref="C9:F9"/>
    <mergeCell ref="C12:F12"/>
    <mergeCell ref="C13:F13"/>
    <mergeCell ref="C14:E14"/>
    <mergeCell ref="C15:E15"/>
    <mergeCell ref="D10:F10"/>
  </mergeCells>
  <conditionalFormatting sqref="L150">
    <cfRule type="cellIs" dxfId="1" priority="2" operator="notEqual">
      <formula>0</formula>
    </cfRule>
  </conditionalFormatting>
  <conditionalFormatting sqref="L12">
    <cfRule type="cellIs" dxfId="0" priority="1" operator="notEqual">
      <formula>0</formula>
    </cfRule>
  </conditionalFormatting>
  <dataValidations disablePrompts="1" count="1">
    <dataValidation type="list" allowBlank="1" showInputMessage="1" showErrorMessage="1" sqref="E171" xr:uid="{00000000-0002-0000-0000-000000000000}">
      <formula1>$B$32:$B$33</formula1>
    </dataValidation>
  </dataValidations>
  <hyperlinks>
    <hyperlink ref="D125" r:id="rId1" xr:uid="{00000000-0004-0000-0000-000000000000}"/>
  </hyperlinks>
  <pageMargins left="0.25" right="0.25" top="0.5" bottom="0.5" header="0.3" footer="0.3"/>
  <pageSetup scale="71" fitToHeight="0" orientation="portrait" r:id="rId2"/>
  <rowBreaks count="1" manualBreakCount="1">
    <brk id="150" max="16383" man="1"/>
  </rowBreaks>
  <legacyDrawing r:id="rId3"/>
  <extLst>
    <ext xmlns:x14="http://schemas.microsoft.com/office/spreadsheetml/2009/9/main" uri="{CCE6A557-97BC-4b89-ADB6-D9C93CAAB3DF}">
      <x14:dataValidations xmlns:xm="http://schemas.microsoft.com/office/excel/2006/main" disablePrompts="1" count="12">
        <x14:dataValidation type="list" allowBlank="1" showInputMessage="1" showErrorMessage="1" xr:uid="{00000000-0002-0000-0000-000001000000}">
          <x14:formula1>
            <xm:f>'DROP DOWN CHOICES'!$C$15:$C$18</xm:f>
          </x14:formula1>
          <xm:sqref>E21:E26</xm:sqref>
        </x14:dataValidation>
        <x14:dataValidation type="list" allowBlank="1" showInputMessage="1" showErrorMessage="1" xr:uid="{00000000-0002-0000-0000-000002000000}">
          <x14:formula1>
            <xm:f>'DROP DOWN CHOICES'!$C$21:$C$25</xm:f>
          </x14:formula1>
          <xm:sqref>E54</xm:sqref>
        </x14:dataValidation>
        <x14:dataValidation type="list" allowBlank="1" showInputMessage="1" showErrorMessage="1" xr:uid="{00000000-0002-0000-0000-000003000000}">
          <x14:formula1>
            <xm:f>'DROP DOWN CHOICES'!$C$58:$C$59</xm:f>
          </x14:formula1>
          <xm:sqref>E131:E136</xm:sqref>
        </x14:dataValidation>
        <x14:dataValidation type="list" allowBlank="1" showInputMessage="1" showErrorMessage="1" xr:uid="{00000000-0002-0000-0000-000004000000}">
          <x14:formula1>
            <xm:f>'DROP DOWN CHOICES'!$C$75:$C$76</xm:f>
          </x14:formula1>
          <xm:sqref>E184:E186</xm:sqref>
        </x14:dataValidation>
        <x14:dataValidation type="list" allowBlank="1" showInputMessage="1" showErrorMessage="1" xr:uid="{00000000-0002-0000-0000-000005000000}">
          <x14:formula1>
            <xm:f>'DROP DOWN CHOICES'!$C$66:$C$67</xm:f>
          </x14:formula1>
          <xm:sqref>E169:E170</xm:sqref>
        </x14:dataValidation>
        <x14:dataValidation type="list" allowBlank="1" showInputMessage="1" showErrorMessage="1" xr:uid="{00000000-0002-0000-0000-000006000000}">
          <x14:formula1>
            <xm:f>'DROP DOWN CHOICES'!$C$4:$C$8</xm:f>
          </x14:formula1>
          <xm:sqref>C14</xm:sqref>
        </x14:dataValidation>
        <x14:dataValidation type="list" allowBlank="1" showInputMessage="1" showErrorMessage="1" xr:uid="{00000000-0002-0000-0000-000007000000}">
          <x14:formula1>
            <xm:f>'DROP DOWN CHOICES'!$C$70:$C$72</xm:f>
          </x14:formula1>
          <xm:sqref>E177:E179</xm:sqref>
        </x14:dataValidation>
        <x14:dataValidation type="list" allowBlank="1" showInputMessage="1" showErrorMessage="1" xr:uid="{00000000-0002-0000-0000-000008000000}">
          <x14:formula1>
            <xm:f>'DROP DOWN CHOICES'!$C$28:$C$32</xm:f>
          </x14:formula1>
          <xm:sqref>D107:D110</xm:sqref>
        </x14:dataValidation>
        <x14:dataValidation type="list" allowBlank="1" showInputMessage="1" showErrorMessage="1" xr:uid="{00000000-0002-0000-0000-000009000000}">
          <x14:formula1>
            <xm:f>'DROP DOWN CHOICES'!$C$11:$C$12</xm:f>
          </x14:formula1>
          <xm:sqref>C15:E15</xm:sqref>
        </x14:dataValidation>
        <x14:dataValidation type="list" allowBlank="1" showInputMessage="1" showErrorMessage="1" xr:uid="{00000000-0002-0000-0000-00000B000000}">
          <x14:formula1>
            <xm:f>'DROP DOWN CHOICES'!$C$36:$C$37</xm:f>
          </x14:formula1>
          <xm:sqref>D67:D69</xm:sqref>
        </x14:dataValidation>
        <x14:dataValidation type="list" allowBlank="1" showInputMessage="1" showErrorMessage="1" xr:uid="{00000000-0002-0000-0000-00000C000000}">
          <x14:formula1>
            <xm:f>'DROP DOWN CHOICES'!$C$79:$C$82</xm:f>
          </x14:formula1>
          <xm:sqref>E158:E163</xm:sqref>
        </x14:dataValidation>
        <x14:dataValidation type="list" allowBlank="1" showInputMessage="1" showErrorMessage="1" xr:uid="{00000000-0002-0000-0000-00000A000000}">
          <x14:formula1>
            <xm:f>'DROP DOWN CHOICES'!$C$41:$C$54</xm:f>
          </x14:formula1>
          <xm:sqref>E79:E91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82"/>
  <sheetViews>
    <sheetView workbookViewId="0"/>
  </sheetViews>
  <sheetFormatPr defaultRowHeight="15"/>
  <cols>
    <col min="1" max="1" width="2.7109375" customWidth="1"/>
    <col min="2" max="2" width="2.28515625" customWidth="1"/>
    <col min="4" max="4" width="12.28515625" customWidth="1"/>
  </cols>
  <sheetData>
    <row r="1" spans="1:9" ht="18.75">
      <c r="A1" s="72" t="s">
        <v>85</v>
      </c>
    </row>
    <row r="2" spans="1:9" ht="6" customHeight="1">
      <c r="A2" s="72"/>
    </row>
    <row r="3" spans="1:9">
      <c r="B3" s="65" t="s">
        <v>86</v>
      </c>
      <c r="I3" s="65"/>
    </row>
    <row r="4" spans="1:9">
      <c r="C4" t="s">
        <v>87</v>
      </c>
      <c r="I4" s="199"/>
    </row>
    <row r="5" spans="1:9">
      <c r="C5" t="s">
        <v>88</v>
      </c>
      <c r="I5" s="199"/>
    </row>
    <row r="6" spans="1:9">
      <c r="C6" t="s">
        <v>89</v>
      </c>
      <c r="I6" s="199"/>
    </row>
    <row r="7" spans="1:9">
      <c r="C7" t="s">
        <v>90</v>
      </c>
      <c r="I7" s="199"/>
    </row>
    <row r="8" spans="1:9">
      <c r="C8" t="s">
        <v>91</v>
      </c>
      <c r="I8" s="199"/>
    </row>
    <row r="9" spans="1:9">
      <c r="I9" s="199"/>
    </row>
    <row r="10" spans="1:9">
      <c r="B10" s="65" t="s">
        <v>92</v>
      </c>
      <c r="I10" s="199"/>
    </row>
    <row r="11" spans="1:9">
      <c r="C11" t="s">
        <v>93</v>
      </c>
      <c r="I11" s="199"/>
    </row>
    <row r="12" spans="1:9">
      <c r="C12" t="s">
        <v>94</v>
      </c>
      <c r="I12" s="199"/>
    </row>
    <row r="13" spans="1:9">
      <c r="I13" s="199"/>
    </row>
    <row r="14" spans="1:9">
      <c r="B14" s="65" t="s">
        <v>95</v>
      </c>
    </row>
    <row r="15" spans="1:9">
      <c r="C15" t="s">
        <v>96</v>
      </c>
      <c r="F15">
        <v>6010</v>
      </c>
    </row>
    <row r="16" spans="1:9">
      <c r="C16" t="s">
        <v>97</v>
      </c>
      <c r="F16">
        <v>6020</v>
      </c>
    </row>
    <row r="17" spans="2:6">
      <c r="C17" t="s">
        <v>98</v>
      </c>
      <c r="F17">
        <v>6040</v>
      </c>
    </row>
    <row r="18" spans="2:6">
      <c r="C18" t="s">
        <v>99</v>
      </c>
      <c r="F18">
        <v>6100</v>
      </c>
    </row>
    <row r="20" spans="2:6">
      <c r="B20" s="65" t="s">
        <v>39</v>
      </c>
    </row>
    <row r="21" spans="2:6">
      <c r="B21" s="65"/>
      <c r="C21" s="66">
        <v>0</v>
      </c>
    </row>
    <row r="22" spans="2:6">
      <c r="C22" s="66">
        <v>0.1</v>
      </c>
    </row>
    <row r="23" spans="2:6">
      <c r="C23" s="66">
        <v>0.2</v>
      </c>
    </row>
    <row r="24" spans="2:6">
      <c r="C24" s="66">
        <v>0.3</v>
      </c>
    </row>
    <row r="25" spans="2:6">
      <c r="C25" s="66">
        <v>0.4</v>
      </c>
    </row>
    <row r="27" spans="2:6">
      <c r="B27" s="65" t="s">
        <v>45</v>
      </c>
    </row>
    <row r="28" spans="2:6">
      <c r="C28" t="s">
        <v>100</v>
      </c>
      <c r="F28">
        <v>7080</v>
      </c>
    </row>
    <row r="29" spans="2:6">
      <c r="C29" t="s">
        <v>101</v>
      </c>
      <c r="F29">
        <v>7100</v>
      </c>
    </row>
    <row r="30" spans="2:6">
      <c r="C30" t="s">
        <v>102</v>
      </c>
      <c r="F30">
        <v>7085</v>
      </c>
    </row>
    <row r="31" spans="2:6">
      <c r="C31" t="s">
        <v>103</v>
      </c>
      <c r="F31">
        <v>7090</v>
      </c>
    </row>
    <row r="32" spans="2:6">
      <c r="C32" t="s">
        <v>104</v>
      </c>
      <c r="F32">
        <v>7078</v>
      </c>
    </row>
    <row r="35" spans="2:6">
      <c r="B35" s="65" t="s">
        <v>105</v>
      </c>
    </row>
    <row r="36" spans="2:6">
      <c r="C36" t="s">
        <v>103</v>
      </c>
      <c r="F36">
        <v>7090</v>
      </c>
    </row>
    <row r="37" spans="2:6">
      <c r="C37" t="s">
        <v>106</v>
      </c>
      <c r="F37">
        <v>7105</v>
      </c>
    </row>
    <row r="40" spans="2:6">
      <c r="B40" s="65" t="s">
        <v>60</v>
      </c>
    </row>
    <row r="41" spans="2:6">
      <c r="C41" t="s">
        <v>107</v>
      </c>
      <c r="F41">
        <v>7110</v>
      </c>
    </row>
    <row r="42" spans="2:6">
      <c r="C42" t="s">
        <v>100</v>
      </c>
      <c r="F42">
        <v>7080</v>
      </c>
    </row>
    <row r="43" spans="2:6">
      <c r="C43" t="s">
        <v>101</v>
      </c>
      <c r="F43">
        <v>7100</v>
      </c>
    </row>
    <row r="44" spans="2:6">
      <c r="C44" t="s">
        <v>102</v>
      </c>
      <c r="F44">
        <v>7085</v>
      </c>
    </row>
    <row r="45" spans="2:6">
      <c r="C45" t="s">
        <v>108</v>
      </c>
      <c r="F45">
        <v>7005</v>
      </c>
    </row>
    <row r="46" spans="2:6">
      <c r="C46" t="s">
        <v>109</v>
      </c>
      <c r="F46">
        <v>7050</v>
      </c>
    </row>
    <row r="47" spans="2:6">
      <c r="C47" t="s">
        <v>207</v>
      </c>
      <c r="F47">
        <v>7300</v>
      </c>
    </row>
    <row r="48" spans="2:6">
      <c r="C48" t="s">
        <v>110</v>
      </c>
      <c r="F48">
        <v>7050</v>
      </c>
    </row>
    <row r="49" spans="1:6">
      <c r="C49" t="s">
        <v>111</v>
      </c>
      <c r="F49">
        <v>7050</v>
      </c>
    </row>
    <row r="50" spans="1:6">
      <c r="C50" t="s">
        <v>112</v>
      </c>
      <c r="F50">
        <v>7005</v>
      </c>
    </row>
    <row r="51" spans="1:6">
      <c r="C51" t="s">
        <v>104</v>
      </c>
      <c r="F51">
        <v>7078</v>
      </c>
    </row>
    <row r="52" spans="1:6">
      <c r="C52" t="s">
        <v>113</v>
      </c>
      <c r="F52">
        <v>7078</v>
      </c>
    </row>
    <row r="53" spans="1:6">
      <c r="C53" t="s">
        <v>114</v>
      </c>
      <c r="F53">
        <v>7077</v>
      </c>
    </row>
    <row r="54" spans="1:6">
      <c r="C54" t="s">
        <v>115</v>
      </c>
      <c r="F54">
        <v>7055</v>
      </c>
    </row>
    <row r="57" spans="1:6">
      <c r="B57" s="65" t="s">
        <v>68</v>
      </c>
    </row>
    <row r="58" spans="1:6">
      <c r="C58" t="s">
        <v>116</v>
      </c>
      <c r="F58">
        <v>7075</v>
      </c>
    </row>
    <row r="59" spans="1:6">
      <c r="C59" t="s">
        <v>117</v>
      </c>
      <c r="F59">
        <v>7079</v>
      </c>
    </row>
    <row r="63" spans="1:6" ht="18.75">
      <c r="A63" s="72" t="s">
        <v>118</v>
      </c>
    </row>
    <row r="64" spans="1:6" ht="7.5" customHeight="1">
      <c r="A64" s="72"/>
    </row>
    <row r="65" spans="2:3">
      <c r="B65" s="65" t="s">
        <v>78</v>
      </c>
    </row>
    <row r="66" spans="2:3">
      <c r="C66" t="s">
        <v>119</v>
      </c>
    </row>
    <row r="67" spans="2:3">
      <c r="C67" t="s">
        <v>120</v>
      </c>
    </row>
    <row r="69" spans="2:3">
      <c r="B69" s="65" t="s">
        <v>78</v>
      </c>
    </row>
    <row r="70" spans="2:3">
      <c r="C70" t="s">
        <v>121</v>
      </c>
    </row>
    <row r="71" spans="2:3">
      <c r="C71" t="s">
        <v>122</v>
      </c>
    </row>
    <row r="72" spans="2:3">
      <c r="C72" t="s">
        <v>56</v>
      </c>
    </row>
    <row r="74" spans="2:3">
      <c r="B74" s="65" t="s">
        <v>123</v>
      </c>
    </row>
    <row r="75" spans="2:3">
      <c r="C75" t="s">
        <v>53</v>
      </c>
    </row>
    <row r="76" spans="2:3">
      <c r="C76" t="s">
        <v>124</v>
      </c>
    </row>
    <row r="78" spans="2:3">
      <c r="B78" s="65" t="s">
        <v>95</v>
      </c>
    </row>
    <row r="79" spans="2:3">
      <c r="C79" t="s">
        <v>96</v>
      </c>
    </row>
    <row r="80" spans="2:3">
      <c r="C80" t="s">
        <v>97</v>
      </c>
    </row>
    <row r="81" spans="3:3">
      <c r="C81" t="s">
        <v>98</v>
      </c>
    </row>
    <row r="82" spans="3:3">
      <c r="C82" t="s">
        <v>99</v>
      </c>
    </row>
  </sheetData>
  <sortState xmlns:xlrd2="http://schemas.microsoft.com/office/spreadsheetml/2017/richdata2" ref="I4:J12">
    <sortCondition ref="J4:J1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F37"/>
  <sheetViews>
    <sheetView workbookViewId="0"/>
  </sheetViews>
  <sheetFormatPr defaultRowHeight="15"/>
  <cols>
    <col min="1" max="1" width="2.85546875" customWidth="1"/>
    <col min="2" max="2" width="2.28515625" customWidth="1"/>
    <col min="3" max="3" width="14.5703125" customWidth="1"/>
    <col min="4" max="4" width="18.5703125" customWidth="1"/>
    <col min="6" max="6" width="50.28515625" bestFit="1" customWidth="1"/>
  </cols>
  <sheetData>
    <row r="1" spans="1:6" ht="30">
      <c r="A1" s="83" t="s">
        <v>125</v>
      </c>
      <c r="B1" s="84"/>
      <c r="C1" s="84"/>
      <c r="D1" s="85"/>
      <c r="E1" s="86" t="s">
        <v>126</v>
      </c>
      <c r="F1" s="86" t="s">
        <v>127</v>
      </c>
    </row>
    <row r="2" spans="1:6">
      <c r="B2" s="83" t="s">
        <v>95</v>
      </c>
      <c r="C2" s="84"/>
      <c r="D2" s="84"/>
      <c r="E2" s="84"/>
      <c r="F2" s="85"/>
    </row>
    <row r="3" spans="1:6">
      <c r="C3" s="256" t="s">
        <v>96</v>
      </c>
      <c r="D3" s="256"/>
      <c r="E3" s="87">
        <v>6010</v>
      </c>
      <c r="F3" s="88" t="s">
        <v>128</v>
      </c>
    </row>
    <row r="4" spans="1:6">
      <c r="C4" s="255" t="s">
        <v>97</v>
      </c>
      <c r="D4" s="255"/>
      <c r="E4" s="82">
        <v>6020</v>
      </c>
      <c r="F4" s="80" t="s">
        <v>129</v>
      </c>
    </row>
    <row r="5" spans="1:6">
      <c r="C5" s="255" t="s">
        <v>201</v>
      </c>
      <c r="D5" s="255"/>
      <c r="E5" s="82">
        <v>6025</v>
      </c>
      <c r="F5" s="80" t="s">
        <v>202</v>
      </c>
    </row>
    <row r="6" spans="1:6">
      <c r="C6" s="255" t="s">
        <v>98</v>
      </c>
      <c r="D6" s="255"/>
      <c r="E6" s="82">
        <v>6040</v>
      </c>
      <c r="F6" s="80" t="s">
        <v>130</v>
      </c>
    </row>
    <row r="7" spans="1:6" ht="135">
      <c r="C7" s="257" t="s">
        <v>99</v>
      </c>
      <c r="D7" s="257"/>
      <c r="E7" s="89">
        <v>6100</v>
      </c>
      <c r="F7" s="90" t="s">
        <v>131</v>
      </c>
    </row>
    <row r="8" spans="1:6" ht="45">
      <c r="C8" s="257" t="s">
        <v>132</v>
      </c>
      <c r="D8" s="257"/>
      <c r="E8" s="89">
        <v>6299</v>
      </c>
      <c r="F8" s="90" t="s">
        <v>133</v>
      </c>
    </row>
    <row r="9" spans="1:6">
      <c r="B9" s="83" t="s">
        <v>45</v>
      </c>
      <c r="C9" s="84"/>
      <c r="D9" s="84"/>
      <c r="E9" s="92"/>
      <c r="F9" s="85"/>
    </row>
    <row r="10" spans="1:6" ht="45">
      <c r="C10" s="255" t="s">
        <v>100</v>
      </c>
      <c r="D10" s="255"/>
      <c r="E10" s="82">
        <v>7080</v>
      </c>
      <c r="F10" s="81" t="s">
        <v>134</v>
      </c>
    </row>
    <row r="11" spans="1:6" ht="45">
      <c r="C11" s="256" t="s">
        <v>103</v>
      </c>
      <c r="D11" s="256"/>
      <c r="E11" s="87">
        <v>7090</v>
      </c>
      <c r="F11" s="91" t="s">
        <v>135</v>
      </c>
    </row>
    <row r="12" spans="1:6" ht="105">
      <c r="C12" s="255" t="s">
        <v>101</v>
      </c>
      <c r="D12" s="255"/>
      <c r="E12" s="82">
        <v>7100</v>
      </c>
      <c r="F12" s="106" t="s">
        <v>136</v>
      </c>
    </row>
    <row r="13" spans="1:6">
      <c r="C13" s="255" t="s">
        <v>102</v>
      </c>
      <c r="D13" s="255"/>
      <c r="E13" s="82">
        <v>7085</v>
      </c>
      <c r="F13" s="80" t="s">
        <v>137</v>
      </c>
    </row>
    <row r="14" spans="1:6">
      <c r="C14" s="255" t="s">
        <v>104</v>
      </c>
      <c r="D14" s="255"/>
      <c r="E14" s="82">
        <v>7078</v>
      </c>
      <c r="F14" s="80" t="s">
        <v>137</v>
      </c>
    </row>
    <row r="15" spans="1:6">
      <c r="B15" s="83" t="s">
        <v>105</v>
      </c>
      <c r="C15" s="84"/>
      <c r="D15" s="84"/>
      <c r="E15" s="92"/>
      <c r="F15" s="85"/>
    </row>
    <row r="16" spans="1:6" ht="90">
      <c r="C16" s="256" t="s">
        <v>103</v>
      </c>
      <c r="D16" s="256"/>
      <c r="E16" s="87">
        <v>7090</v>
      </c>
      <c r="F16" s="91" t="s">
        <v>138</v>
      </c>
    </row>
    <row r="17" spans="2:6">
      <c r="C17" s="255" t="s">
        <v>106</v>
      </c>
      <c r="D17" s="255"/>
      <c r="E17" s="82">
        <v>7105</v>
      </c>
      <c r="F17" s="80" t="s">
        <v>139</v>
      </c>
    </row>
    <row r="18" spans="2:6">
      <c r="B18" s="83" t="s">
        <v>60</v>
      </c>
      <c r="C18" s="84"/>
      <c r="D18" s="84"/>
      <c r="E18" s="92"/>
      <c r="F18" s="85"/>
    </row>
    <row r="19" spans="2:6" ht="45">
      <c r="C19" s="256" t="s">
        <v>107</v>
      </c>
      <c r="D19" s="256"/>
      <c r="E19" s="87">
        <v>7110</v>
      </c>
      <c r="F19" s="105" t="s">
        <v>140</v>
      </c>
    </row>
    <row r="20" spans="2:6" ht="105">
      <c r="C20" s="255" t="s">
        <v>101</v>
      </c>
      <c r="D20" s="255"/>
      <c r="E20" s="82">
        <v>7100</v>
      </c>
      <c r="F20" s="106" t="s">
        <v>141</v>
      </c>
    </row>
    <row r="21" spans="2:6" ht="45">
      <c r="C21" s="255" t="s">
        <v>102</v>
      </c>
      <c r="D21" s="255"/>
      <c r="E21" s="82">
        <v>7085</v>
      </c>
      <c r="F21" s="106" t="s">
        <v>142</v>
      </c>
    </row>
    <row r="22" spans="2:6" ht="90">
      <c r="C22" s="255" t="s">
        <v>108</v>
      </c>
      <c r="D22" s="255"/>
      <c r="E22" s="82">
        <v>7005</v>
      </c>
      <c r="F22" s="106" t="s">
        <v>143</v>
      </c>
    </row>
    <row r="23" spans="2:6" ht="60">
      <c r="C23" s="260" t="s">
        <v>144</v>
      </c>
      <c r="D23" s="260"/>
      <c r="E23" s="82">
        <v>7050</v>
      </c>
      <c r="F23" s="81" t="s">
        <v>145</v>
      </c>
    </row>
    <row r="24" spans="2:6" ht="45">
      <c r="C24" s="255" t="s">
        <v>110</v>
      </c>
      <c r="D24" s="255"/>
      <c r="E24" s="82">
        <v>7050</v>
      </c>
      <c r="F24" s="81" t="s">
        <v>146</v>
      </c>
    </row>
    <row r="25" spans="2:6" ht="30">
      <c r="C25" s="255" t="s">
        <v>111</v>
      </c>
      <c r="D25" s="255"/>
      <c r="E25" s="82">
        <v>7050</v>
      </c>
      <c r="F25" s="81" t="s">
        <v>147</v>
      </c>
    </row>
    <row r="26" spans="2:6" ht="45">
      <c r="C26" s="255" t="s">
        <v>112</v>
      </c>
      <c r="D26" s="255"/>
      <c r="E26" s="82">
        <v>7005</v>
      </c>
      <c r="F26" s="106" t="s">
        <v>148</v>
      </c>
    </row>
    <row r="27" spans="2:6" ht="45">
      <c r="C27" s="255" t="s">
        <v>104</v>
      </c>
      <c r="D27" s="255"/>
      <c r="E27" s="82">
        <v>7078</v>
      </c>
      <c r="F27" s="106" t="s">
        <v>149</v>
      </c>
    </row>
    <row r="28" spans="2:6" ht="30">
      <c r="C28" s="255" t="s">
        <v>114</v>
      </c>
      <c r="D28" s="255"/>
      <c r="E28" s="82">
        <v>7077</v>
      </c>
      <c r="F28" s="81" t="s">
        <v>150</v>
      </c>
    </row>
    <row r="29" spans="2:6" ht="75">
      <c r="C29" s="258" t="s">
        <v>115</v>
      </c>
      <c r="D29" s="258"/>
      <c r="E29" s="89">
        <v>7055</v>
      </c>
      <c r="F29" s="90" t="s">
        <v>151</v>
      </c>
    </row>
    <row r="30" spans="2:6">
      <c r="B30" s="83" t="s">
        <v>68</v>
      </c>
      <c r="C30" s="84"/>
      <c r="D30" s="84"/>
      <c r="E30" s="92"/>
      <c r="F30" s="85"/>
    </row>
    <row r="31" spans="2:6" ht="60">
      <c r="C31" s="259" t="s">
        <v>116</v>
      </c>
      <c r="D31" s="259"/>
      <c r="E31" s="87">
        <v>7075</v>
      </c>
      <c r="F31" s="91" t="s">
        <v>152</v>
      </c>
    </row>
    <row r="32" spans="2:6" ht="60">
      <c r="C32" s="255" t="s">
        <v>117</v>
      </c>
      <c r="D32" s="255"/>
      <c r="E32" s="82">
        <v>7079</v>
      </c>
      <c r="F32" s="81" t="s">
        <v>153</v>
      </c>
    </row>
    <row r="37" ht="6.6" customHeight="1"/>
  </sheetData>
  <mergeCells count="26">
    <mergeCell ref="C28:D28"/>
    <mergeCell ref="C29:D29"/>
    <mergeCell ref="C31:D31"/>
    <mergeCell ref="C32:D32"/>
    <mergeCell ref="C8:D8"/>
    <mergeCell ref="C27:D27"/>
    <mergeCell ref="C19:D19"/>
    <mergeCell ref="C20:D20"/>
    <mergeCell ref="C21:D21"/>
    <mergeCell ref="C22:D22"/>
    <mergeCell ref="C23:D23"/>
    <mergeCell ref="C24:D24"/>
    <mergeCell ref="C25:D25"/>
    <mergeCell ref="C26:D26"/>
    <mergeCell ref="C17:D17"/>
    <mergeCell ref="C11:D11"/>
    <mergeCell ref="C12:D12"/>
    <mergeCell ref="C13:D13"/>
    <mergeCell ref="C14:D14"/>
    <mergeCell ref="C16:D16"/>
    <mergeCell ref="C3:D3"/>
    <mergeCell ref="C4:D4"/>
    <mergeCell ref="C6:D6"/>
    <mergeCell ref="C7:D7"/>
    <mergeCell ref="C10:D10"/>
    <mergeCell ref="C5:D5"/>
  </mergeCells>
  <printOptions horizontalCentered="1"/>
  <pageMargins left="0.2" right="0.2" top="0.75" bottom="0.25" header="0.3" footer="0.3"/>
  <pageSetup scale="97"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zoomScaleNormal="100" workbookViewId="0">
      <selection activeCell="B29" sqref="B29"/>
    </sheetView>
  </sheetViews>
  <sheetFormatPr defaultRowHeight="15"/>
  <cols>
    <col min="1" max="1" width="22.140625" customWidth="1"/>
    <col min="2" max="6" width="24.28515625" customWidth="1"/>
    <col min="7" max="7" width="26.5703125" customWidth="1"/>
  </cols>
  <sheetData>
    <row r="1" spans="1:8" ht="92.25">
      <c r="A1" s="62" t="s">
        <v>154</v>
      </c>
      <c r="D1" s="76" t="s">
        <v>16</v>
      </c>
    </row>
    <row r="3" spans="1:8">
      <c r="A3" t="s">
        <v>155</v>
      </c>
      <c r="B3" t="s">
        <v>16</v>
      </c>
      <c r="C3" t="s">
        <v>17</v>
      </c>
      <c r="D3" t="s">
        <v>18</v>
      </c>
      <c r="E3" t="s">
        <v>19</v>
      </c>
      <c r="F3" t="s">
        <v>20</v>
      </c>
      <c r="G3" t="s">
        <v>156</v>
      </c>
    </row>
    <row r="5" spans="1:8">
      <c r="A5" s="63">
        <v>6010</v>
      </c>
      <c r="B5" s="137">
        <f>SUMIF('4-digit budget'!$E$21:$E$26,"Faculty",'4-digit budget'!$F$21:$F$26)</f>
        <v>0</v>
      </c>
      <c r="C5" s="137">
        <f>SUMIF('4-digit budget'!$E$21:$E$26,"Faculty",'4-digit budget'!$G$21:$G$26)</f>
        <v>0</v>
      </c>
      <c r="D5" s="137">
        <f>SUMIF('4-digit budget'!$E$21:$E$26,"Faculty",'4-digit budget'!$H$21:$H$26)</f>
        <v>0</v>
      </c>
      <c r="E5" s="137">
        <f>SUMIF('4-digit budget'!$E$21:$E$26,"Faculty",'4-digit budget'!$I$21:$I$26)</f>
        <v>0</v>
      </c>
      <c r="F5" s="137">
        <f>SUMIF('4-digit budget'!$E$21:$E$26,"Faculty",'4-digit budget'!$J$21:$J$26)</f>
        <v>0</v>
      </c>
      <c r="G5" s="137">
        <f>SUMIF('4-digit budget'!$E$21:$E$26,"Faculty",'4-digit budget'!$K$21:$K$26)</f>
        <v>0</v>
      </c>
      <c r="H5" s="64"/>
    </row>
    <row r="6" spans="1:8">
      <c r="A6" s="63">
        <v>6020</v>
      </c>
      <c r="B6" s="137">
        <f>SUMIF('4-digit budget'!$E$21:$E$26,"Non-Faculty",'4-digit budget'!$F$21:$F$26)</f>
        <v>0</v>
      </c>
      <c r="C6" s="137">
        <f>SUMIF('4-digit budget'!$E$21:$E$26,"Non-Faculty",'4-digit budget'!$G$21:$G$26)</f>
        <v>0</v>
      </c>
      <c r="D6" s="137">
        <f>SUMIF('4-digit budget'!$E$21:$E$26,"Non-Faculty",'4-digit budget'!$H$21:$H$26)</f>
        <v>0</v>
      </c>
      <c r="E6" s="137">
        <f>SUMIF('4-digit budget'!$E$21:$E$26,"Non-Faculty",'4-digit budget'!$I$21:$I$26)</f>
        <v>0</v>
      </c>
      <c r="F6" s="137">
        <f>SUMIF('4-digit budget'!$E$21:$E$26,"Non-Faculty",'4-digit budget'!$J$21:$J$26)</f>
        <v>0</v>
      </c>
      <c r="G6" s="137">
        <f>SUMIF('4-digit budget'!$E$21:$E$26,"Non-Faculty",'4-digit budget'!$K$21:$K$26)</f>
        <v>0</v>
      </c>
    </row>
    <row r="7" spans="1:8">
      <c r="A7" s="63">
        <v>6025</v>
      </c>
      <c r="B7" s="137">
        <f>+'4-digit budget'!F46</f>
        <v>0</v>
      </c>
      <c r="C7" s="137">
        <f>+'4-digit budget'!G46</f>
        <v>0</v>
      </c>
      <c r="D7" s="137">
        <f>+'4-digit budget'!H46</f>
        <v>0</v>
      </c>
      <c r="E7" s="137">
        <f>+'4-digit budget'!I46</f>
        <v>0</v>
      </c>
      <c r="F7" s="137">
        <f>+'4-digit budget'!J46</f>
        <v>0</v>
      </c>
      <c r="G7" s="137">
        <f>+'4-digit budget'!K46</f>
        <v>0</v>
      </c>
    </row>
    <row r="8" spans="1:8">
      <c r="A8" s="63">
        <v>6040</v>
      </c>
      <c r="B8" s="137">
        <f>SUMIF('4-digit budget'!$E$21:$E$26,"Technician",'4-digit budget'!$F$21:$F$26)</f>
        <v>0</v>
      </c>
      <c r="C8" s="137">
        <f>SUMIF('4-digit budget'!$E$21:$E$26,"Technician",'4-digit budget'!$G$21:$G$26)</f>
        <v>0</v>
      </c>
      <c r="D8" s="137">
        <f>SUMIF('4-digit budget'!$E$21:$E$26,"Technician",'4-digit budget'!$H$21:$H$26)</f>
        <v>0</v>
      </c>
      <c r="E8" s="137">
        <f>SUMIF('4-digit budget'!$E$21:$E$26,"Technician",'4-digit budget'!$I$21:$I$26)</f>
        <v>0</v>
      </c>
      <c r="F8" s="137">
        <f>SUMIF('4-digit budget'!$E$21:$E$26,"Technician",'4-digit budget'!$J$21:$J$26)</f>
        <v>0</v>
      </c>
      <c r="G8" s="137">
        <f>SUMIF('4-digit budget'!$E$21:$E$26,"Technician",'4-digit budget'!$K$21:$K$26)</f>
        <v>0</v>
      </c>
    </row>
    <row r="9" spans="1:8">
      <c r="A9" s="63">
        <v>6050</v>
      </c>
      <c r="B9" s="137">
        <f>'4-digit budget'!$F$52</f>
        <v>0</v>
      </c>
      <c r="C9" s="137">
        <f>'4-digit budget'!$G$52</f>
        <v>0</v>
      </c>
      <c r="D9" s="137">
        <f>'4-digit budget'!$H$52</f>
        <v>0</v>
      </c>
      <c r="E9" s="137">
        <f>'4-digit budget'!$I$52</f>
        <v>0</v>
      </c>
      <c r="F9" s="137">
        <f>'4-digit budget'!$J$52</f>
        <v>0</v>
      </c>
      <c r="G9" s="137">
        <f>'4-digit budget'!K52</f>
        <v>0</v>
      </c>
    </row>
    <row r="10" spans="1:8">
      <c r="A10" s="63">
        <v>6100</v>
      </c>
      <c r="B10" s="137">
        <f>SUMIF('4-digit budget'!$E$21:$E$26,"Full-time staff",'4-digit budget'!$F$21:$F$26)</f>
        <v>0</v>
      </c>
      <c r="C10" s="137">
        <f>SUMIF('4-digit budget'!$E$21:$E$26,"Full-time staff",'4-digit budget'!$G$21:$G$26)</f>
        <v>0</v>
      </c>
      <c r="D10" s="137">
        <f>SUMIF('4-digit budget'!$E$21:$E$26,"Full-time staff",'4-digit budget'!$H$21:$H$26)</f>
        <v>0</v>
      </c>
      <c r="E10" s="137">
        <f>SUMIF('4-digit budget'!$E$21:$E$26,"Full-time staff",'4-digit budget'!$I$21:$I$26)</f>
        <v>0</v>
      </c>
      <c r="F10" s="137">
        <f>SUMIF('4-digit budget'!$E$21:$E$26,"Full-time staff",'4-digit budget'!$J$21:$J$26)</f>
        <v>0</v>
      </c>
      <c r="G10" s="137">
        <f>SUMIF('4-digit budget'!$E$21:$E$26,"Full-time staff",'4-digit budget'!$K$21:$K$26)</f>
        <v>0</v>
      </c>
    </row>
    <row r="11" spans="1:8">
      <c r="A11" s="63">
        <v>6105</v>
      </c>
      <c r="B11" s="137">
        <f>+'4-digit budget'!F33+'4-digit budget'!F34+'4-digit budget'!F35+'4-digit budget'!F36+'4-digit budget'!F37</f>
        <v>0</v>
      </c>
      <c r="C11" s="137">
        <f>+'4-digit budget'!G33+'4-digit budget'!G34+'4-digit budget'!G35+'4-digit budget'!G36+'4-digit budget'!G37</f>
        <v>0</v>
      </c>
      <c r="D11" s="137">
        <f>+'4-digit budget'!H33+'4-digit budget'!H34+'4-digit budget'!H35+'4-digit budget'!H36+'4-digit budget'!H37</f>
        <v>0</v>
      </c>
      <c r="E11" s="137">
        <f>+'4-digit budget'!I33+'4-digit budget'!I34+'4-digit budget'!I35+'4-digit budget'!I36+'4-digit budget'!I37</f>
        <v>0</v>
      </c>
      <c r="F11" s="137">
        <f>+'4-digit budget'!J33+'4-digit budget'!J34+'4-digit budget'!J35+'4-digit budget'!J36+'4-digit budget'!J37</f>
        <v>0</v>
      </c>
      <c r="G11" s="137">
        <f>+'4-digit budget'!K33+'4-digit budget'!K34+'4-digit budget'!K35+'4-digit budget'!K36+'4-digit budget'!K37</f>
        <v>0</v>
      </c>
    </row>
    <row r="12" spans="1:8">
      <c r="A12" s="63">
        <v>6110</v>
      </c>
      <c r="B12" s="137">
        <f>+'4-digit budget'!F58</f>
        <v>0</v>
      </c>
      <c r="C12" s="137">
        <f>+'4-digit budget'!$G$58</f>
        <v>0</v>
      </c>
      <c r="D12" s="137">
        <f>+'4-digit budget'!$H$58</f>
        <v>0</v>
      </c>
      <c r="E12" s="137">
        <f>+'4-digit budget'!$I$58</f>
        <v>0</v>
      </c>
      <c r="F12" s="137">
        <f>+'4-digit budget'!$J$58</f>
        <v>0</v>
      </c>
      <c r="G12" s="137">
        <f>+'4-digit budget'!K58</f>
        <v>0</v>
      </c>
    </row>
    <row r="13" spans="1:8">
      <c r="A13" s="63">
        <v>6299</v>
      </c>
      <c r="B13" s="137">
        <f>+'4-digit budget'!F29+'4-digit budget'!F40+'4-digit budget'!F53+'4-digit budget'!F47</f>
        <v>0</v>
      </c>
      <c r="C13" s="137">
        <f>+'4-digit budget'!G29+'4-digit budget'!G40+'4-digit budget'!G53+'4-digit budget'!G47</f>
        <v>0</v>
      </c>
      <c r="D13" s="137">
        <f>+'4-digit budget'!H29+'4-digit budget'!H40+'4-digit budget'!H53+'4-digit budget'!H47</f>
        <v>0</v>
      </c>
      <c r="E13" s="137">
        <f>+'4-digit budget'!I29+'4-digit budget'!I40+'4-digit budget'!I53+'4-digit budget'!I47</f>
        <v>0</v>
      </c>
      <c r="F13" s="137">
        <f>+'4-digit budget'!J29+'4-digit budget'!J40+'4-digit budget'!J53+'4-digit budget'!J47</f>
        <v>0</v>
      </c>
      <c r="G13" s="137">
        <f>+'4-digit budget'!K29+'4-digit budget'!K40+'4-digit budget'!K53+'4-digit budget'!K47</f>
        <v>0</v>
      </c>
    </row>
    <row r="14" spans="1:8">
      <c r="A14" s="63">
        <v>7005</v>
      </c>
      <c r="B14" s="137">
        <f>SUMIF('4-digit budget'!$E$79:$E$91,"Express mail",'4-digit budget'!$F$79:$F$91)+SUMIF('4-digit budget'!$E$79:$E$91,"Postage",'4-digit budget'!$F$79:$F$91)</f>
        <v>0</v>
      </c>
      <c r="C14" s="137">
        <f>SUMIF('4-digit budget'!$E$79:$E$91,"Express mail",'4-digit budget'!$G$79:$G$91)+SUMIF('4-digit budget'!$E$79:$E$91,"Postage",'4-digit budget'!$G$79:$G$91)</f>
        <v>0</v>
      </c>
      <c r="D14" s="137">
        <f>SUMIF('4-digit budget'!$E$79:$E$91,"Express mail",'4-digit budget'!$H$79:$H$91)+SUMIF('4-digit budget'!$E$79:$E$91,"Postage",'4-digit budget'!$H$79:$H$91)</f>
        <v>0</v>
      </c>
      <c r="E14" s="137">
        <f>SUMIF('4-digit budget'!$E$79:$E$91,"Express mail",'4-digit budget'!$I$79:$I$91)+SUMIF('4-digit budget'!$E$79:$E$91,"Postage",'4-digit budget'!$I$79:$I$91)</f>
        <v>0</v>
      </c>
      <c r="F14" s="137">
        <f>SUMIF('4-digit budget'!$E$79:$E$91,"Express mail",'4-digit budget'!$J$79:$J$91)+SUMIF('4-digit budget'!$E$79:$E$91,"Postage",'4-digit budget'!$J$79:$J$91)</f>
        <v>0</v>
      </c>
      <c r="G14" s="137">
        <f>SUMIF('4-digit budget'!$E$79:$E$91,"Express mail",'4-digit budget'!$K$79:$K$91)+SUMIF('4-digit budget'!$E$79:$E$91,"Postage",'4-digit budget'!$K$79:$K$91)</f>
        <v>0</v>
      </c>
    </row>
    <row r="15" spans="1:8">
      <c r="A15" s="63">
        <v>7010</v>
      </c>
      <c r="B15" s="137">
        <f>+'4-digit budget'!$F$115</f>
        <v>0</v>
      </c>
      <c r="C15" s="137">
        <f>+'4-digit budget'!$G$115</f>
        <v>0</v>
      </c>
      <c r="D15" s="137">
        <f>+'4-digit budget'!$H$115</f>
        <v>0</v>
      </c>
      <c r="E15" s="137">
        <f>+'4-digit budget'!$I$115</f>
        <v>0</v>
      </c>
      <c r="F15" s="137">
        <f>+'4-digit budget'!$J$115</f>
        <v>0</v>
      </c>
      <c r="G15" s="137">
        <f>+'4-digit budget'!$K$115</f>
        <v>0</v>
      </c>
    </row>
    <row r="16" spans="1:8">
      <c r="A16" s="63">
        <v>7025</v>
      </c>
      <c r="B16" s="137">
        <f>'4-digit budget'!F75</f>
        <v>0</v>
      </c>
      <c r="C16" s="137">
        <f>'4-digit budget'!$G$75</f>
        <v>0</v>
      </c>
      <c r="D16" s="137">
        <f>'4-digit budget'!$H$75</f>
        <v>0</v>
      </c>
      <c r="E16" s="137">
        <f>'4-digit budget'!$I$75</f>
        <v>0</v>
      </c>
      <c r="F16" s="137">
        <f>'4-digit budget'!$J$75</f>
        <v>0</v>
      </c>
      <c r="G16" s="137">
        <f>'4-digit budget'!K75</f>
        <v>0</v>
      </c>
    </row>
    <row r="17" spans="1:8">
      <c r="A17" s="63">
        <v>7050</v>
      </c>
      <c r="B17" s="137">
        <f>'4-digit budget'!F64+SUMIF('4-digit budget'!$E$79:$E$91,"Participant incentive payments",'4-digit budget'!$F$79:$F$91)+SUMIF('4-digit budget'!$E$79:$E$91,"External Analysis",'4-digit budget'!$F$79:$F$91)+SUMIF('4-digit budget'!$E$79:$E$91,"Non-student stipends",'4-digit budget'!$F$79:$F$91)</f>
        <v>0</v>
      </c>
      <c r="C17" s="137">
        <f>'4-digit budget'!$G$64+SUMIF('4-digit budget'!$E$79:$E$91,"Participant incentive payments",'4-digit budget'!$G$79:$G$91)+SUMIF('4-digit budget'!$E$79:$E$91,"External Analysis",'4-digit budget'!$G$79:$G$91)+SUMIF('4-digit budget'!$E$79:$E$91,"Non-student stipends",'4-digit budget'!$G$79:$G$91)</f>
        <v>0</v>
      </c>
      <c r="D17" s="137">
        <f>'4-digit budget'!$H$64++SUMIF('4-digit budget'!$E$79:$E$91,"Participant incentive payments",'4-digit budget'!$H$79:$H$91)+SUMIF('4-digit budget'!$E$79:$E$91,"External Analysis",'4-digit budget'!$H$79:$H$91)+SUMIF('4-digit budget'!$E$79:$E$91,"non-student stipends",'4-digit budget'!$H$79:$H$91)</f>
        <v>0</v>
      </c>
      <c r="E17" s="137">
        <f>'4-digit budget'!$I$64+SUMIF('4-digit budget'!$E$79:$E$91,"Participant incentive payments",'4-digit budget'!$I$79:$I$91)+SUMIF('4-digit budget'!$E$79:$E$91,"External Analysis",'4-digit budget'!$I$79:$I$91)+SUMIF('4-digit budget'!$E$79:$E$91,"non-student stipends",'4-digit budget'!$I$79:$I$91)</f>
        <v>0</v>
      </c>
      <c r="F17" s="137">
        <f>'4-digit budget'!$J$64+SUMIF('4-digit budget'!$E$79:$E$91,"Participant incentive payments",'4-digit budget'!$J$79:$J$91)+SUMIF('4-digit budget'!$E$79:$E$91,"External Analysis",'4-digit budget'!$J$79:$J$91)+SUMIF('4-digit budget'!$E$79:$E$91,"non-student stipends",'4-digit budget'!$J$79:$J$91)</f>
        <v>0</v>
      </c>
      <c r="G17" s="137">
        <f>'4-digit budget'!$K$64+SUMIF('4-digit budget'!$E$79:$E$91,"Participant incentive payments",'4-digit budget'!$K$79:$K$91)+SUMIF('4-digit budget'!$E$79:$E$91,"External Analysis",'4-digit budget'!$K$79:$K$91)+SUMIF('4-digit budget'!$E$79:$E$91,"Non-student stipends",'4-digit budget'!$K$79:$K$91)</f>
        <v>0</v>
      </c>
    </row>
    <row r="18" spans="1:8">
      <c r="A18" s="63">
        <v>7055</v>
      </c>
      <c r="B18" s="137">
        <f>SUMIF('4-digit budget'!$E$79:$E$91,"TES",'4-digit budget'!$F$79:$F$91)</f>
        <v>0</v>
      </c>
      <c r="C18" s="137">
        <f>SUMIF('4-digit budget'!$E$79:$E$91,"TES",'4-digit budget'!$G$79:$G$91)</f>
        <v>0</v>
      </c>
      <c r="D18" s="137">
        <f>SUMIF('4-digit budget'!$E$79:$E$91,"TES",'4-digit budget'!$H$79:$H$91)</f>
        <v>0</v>
      </c>
      <c r="E18" s="137">
        <f>SUMIF('4-digit budget'!$E$79:$E$91,"TES",'4-digit budget'!$I$79:$I$91)</f>
        <v>0</v>
      </c>
      <c r="F18" s="137">
        <f>SUMIF('4-digit budget'!$E$79:$E$91,"TES",'4-digit budget'!$J$79:$J$91)</f>
        <v>0</v>
      </c>
      <c r="G18" s="137">
        <f>SUMIF('4-digit budget'!$E$79:$E$91,"TES",'4-digit budget'!$K$79:$K$91)</f>
        <v>0</v>
      </c>
    </row>
    <row r="19" spans="1:8">
      <c r="A19" s="63">
        <v>7075</v>
      </c>
      <c r="B19" s="137">
        <f>SUMIF('4-digit budget'!$E$131:$E$136,"Domestic",'4-digit budget'!$F$131:$F$136)</f>
        <v>0</v>
      </c>
      <c r="C19" s="137">
        <f>SUMIF('4-digit budget'!$E$131:$E$136,"Domestic",'4-digit budget'!$G$131:$G$136)</f>
        <v>0</v>
      </c>
      <c r="D19" s="137">
        <f>SUMIF('4-digit budget'!$E$131:$E$136,"Domestic",'4-digit budget'!$H$131:$H$136)</f>
        <v>0</v>
      </c>
      <c r="E19" s="137">
        <f>SUMIF('4-digit budget'!$E$131:$E$136,"Domestic",'4-digit budget'!$I$131:$I$136)</f>
        <v>0</v>
      </c>
      <c r="F19" s="137">
        <f>SUMIF('4-digit budget'!$E$131:$E$136,"Domestic",'4-digit budget'!$J$131:$J$136)</f>
        <v>0</v>
      </c>
      <c r="G19" s="137">
        <f>SUMIF('4-digit budget'!$E$131:$E$136,"Domestic",'4-digit budget'!$K$131:$K$136)</f>
        <v>0</v>
      </c>
    </row>
    <row r="20" spans="1:8">
      <c r="A20" s="63">
        <v>7077</v>
      </c>
      <c r="B20" s="137">
        <f>SUMIF('4-digit budget'!$E$79:$E$91,"Service Center",'4-digit budget'!$F$79:$F$91)</f>
        <v>0</v>
      </c>
      <c r="C20" s="137">
        <f>SUMIF('4-digit budget'!$E$79:$E$91,"Service Center",'4-digit budget'!$G$79:$G$91)</f>
        <v>0</v>
      </c>
      <c r="D20" s="137">
        <f>SUMIF('4-digit budget'!$E$79:$E$91,"Service Center",'4-digit budget'!$H$79:$H$91)</f>
        <v>0</v>
      </c>
      <c r="E20" s="137">
        <f>SUMIF('4-digit budget'!$E$79:$E$91,"Service Center",'4-digit budget'!$I$79:$I$91)</f>
        <v>0</v>
      </c>
      <c r="F20" s="137">
        <f>SUMIF('4-digit budget'!$E$79:$E$91,"Service Center",'4-digit budget'!$J$79:$J$91)</f>
        <v>0</v>
      </c>
      <c r="G20" s="137">
        <f>SUMIF('4-digit budget'!$E$79:$E$91,"Service Center",'4-digit budget'!$K$79:$K$91)</f>
        <v>0</v>
      </c>
    </row>
    <row r="21" spans="1:8">
      <c r="A21" s="63">
        <v>7078</v>
      </c>
      <c r="B21" s="137">
        <f>SUMIF('4-digit budget'!$E$79:$E$91,"Printing costs",'4-digit budget'!$F$79:$F$91)+SUMIF('4-digit budget'!$E$79:$E$91,"Publication expenses",'4-digit budget'!$F$79:$F$91)</f>
        <v>0</v>
      </c>
      <c r="C21" s="137">
        <f>SUMIF('4-digit budget'!$E$79:$E$91,"Printing costs",'4-digit budget'!$G$79:$G$91)+SUMIF('4-digit budget'!$E$79:$E$91,"Publications",'4-digit budget'!$F$79:$F$91)</f>
        <v>0</v>
      </c>
      <c r="D21" s="137">
        <f>SUMIF('4-digit budget'!$E$79:$E$91,"Printing costs",'4-digit budget'!$H$79:$H$91)+SUMIF('4-digit budget'!$E$79:$E$91,"Publication expenses",'4-digit budget'!$H$79:$H$91)</f>
        <v>0</v>
      </c>
      <c r="E21" s="137">
        <f>SUMIF('4-digit budget'!$E$79:$E$91,"Printing costs",'4-digit budget'!$I$79:$I$91)+SUMIF('4-digit budget'!$E$79:$E$91,"Publication expenses",'4-digit budget'!$I$79:$I$91)</f>
        <v>0</v>
      </c>
      <c r="F21" s="137">
        <f>SUMIF('4-digit budget'!$E$79:$E$91,"Printing costs",'4-digit budget'!$J$79:$J$91)+SUMIF('4-digit budget'!$E$79:$E$91,"Publication expenses",'4-digit budget'!$J$79:$J$91)</f>
        <v>0</v>
      </c>
      <c r="G21" s="137">
        <f>SUMIF('4-digit budget'!$E$79:$E$91,"Printing costs",'4-digit budget'!$K$79:$K$91)+SUMIF('4-digit budget'!$E$79:$E$91,"Publication expenses",'4-digit budget'!$K$79:$K$91)</f>
        <v>0</v>
      </c>
    </row>
    <row r="22" spans="1:8">
      <c r="A22" s="63">
        <v>7079</v>
      </c>
      <c r="B22" s="137">
        <f>SUMIF('4-digit budget'!$E$131:$E$136,"Foreign",'4-digit budget'!$F$131:$F$136)</f>
        <v>0</v>
      </c>
      <c r="C22" s="137">
        <f>SUMIF('4-digit budget'!$E$131:$E$136,"Foreign",'4-digit budget'!$G$131:$G$136)</f>
        <v>0</v>
      </c>
      <c r="D22" s="137">
        <f>SUMIF('4-digit budget'!$E$131:$E$136,"Foreign",'4-digit budget'!$H$131:$H$136)</f>
        <v>0</v>
      </c>
      <c r="E22" s="137">
        <f>SUMIF('4-digit budget'!$E$131:$E$136,"Foreign",'4-digit budget'!$I$131:$I$136)</f>
        <v>0</v>
      </c>
      <c r="F22" s="137">
        <f>SUMIF('4-digit budget'!$E$131:$E$136,"Foreign",'4-digit budget'!$J$131:$J$136)</f>
        <v>0</v>
      </c>
      <c r="G22" s="137">
        <f>SUMIF('4-digit budget'!$E$131:$E$136,"Foreign",'4-digit budget'!$K$131:$K$136)</f>
        <v>0</v>
      </c>
    </row>
    <row r="23" spans="1:8">
      <c r="A23" s="63">
        <v>7080</v>
      </c>
      <c r="B23" s="137">
        <f>SUMIF('4-digit budget'!$E$79:$E$91,"AU hosted conference meals",'4-digit budget'!$F$79:$F$91)</f>
        <v>0</v>
      </c>
      <c r="C23" s="137">
        <f>SUMIF('4-digit budget'!$E$79:$E$91,"AU hosted conference meals",'4-digit budget'!$G$79:$G$91)</f>
        <v>0</v>
      </c>
      <c r="D23" s="137">
        <f>SUMIF('4-digit budget'!$E$79:$E$91,"AU hosted conference meals",'4-digit budget'!$H$79:$H$91)</f>
        <v>0</v>
      </c>
      <c r="E23" s="137">
        <f>SUMIF('4-digit budget'!$E$79:$E$91,"AU hosted conference meals",'4-digit budget'!$I$79:$I$91)</f>
        <v>0</v>
      </c>
      <c r="F23" s="137">
        <f>SUMIF('4-digit budget'!$E$79:$E$91,"AU hosted conference meals",'4-digit budget'!$J$79:$J$91)</f>
        <v>0</v>
      </c>
      <c r="G23" s="137">
        <f>SUMIF('4-digit budget'!$E$79:$E$91,"AU hosted conference meals",'4-digit budget'!$K$79:$K$91)</f>
        <v>0</v>
      </c>
    </row>
    <row r="24" spans="1:8">
      <c r="A24" s="63">
        <v>7085</v>
      </c>
      <c r="B24" s="137">
        <f>SUMIF('4-digit budget'!$E$79:$E$91,"Copying",'4-digit budget'!$F$79:$F$91)</f>
        <v>0</v>
      </c>
      <c r="C24" s="137">
        <f>SUMIF('4-digit budget'!$E$79:$E$91,"Copying",'4-digit budget'!$G$79:$G$91)</f>
        <v>0</v>
      </c>
      <c r="D24" s="137">
        <f>SUMIF('4-digit budget'!$E$79:$E$91,"Copying",'4-digit budget'!$H$79:$H$91)</f>
        <v>0</v>
      </c>
      <c r="E24" s="137">
        <f>SUMIF('4-digit budget'!$E$79:$E$91,"Copying",'4-digit budget'!$I$79:$I$91)</f>
        <v>0</v>
      </c>
      <c r="F24" s="137">
        <f>SUMIF('4-digit budget'!$E$79:$E$91,"Copying",'4-digit budget'!$J$79:$J$91)</f>
        <v>0</v>
      </c>
      <c r="G24" s="137">
        <f>SUMIF('4-digit budget'!$E$79:$E$91,"Copying",'4-digit budget'!$K$79:$K$91)</f>
        <v>0</v>
      </c>
    </row>
    <row r="25" spans="1:8">
      <c r="A25" s="63">
        <v>7090</v>
      </c>
      <c r="B25" s="137">
        <f>(SUMIF('4-digit budget'!$D$67:$D$70,"Expendable supplies",'4-digit budget'!$F$67:$F$70))</f>
        <v>0</v>
      </c>
      <c r="C25" s="137">
        <f>(SUMIF('4-digit budget'!$D$67:$D$70,"Expendable supplies",'4-digit budget'!$G$67:$G$70))</f>
        <v>0</v>
      </c>
      <c r="D25" s="137">
        <f>(SUMIF('4-digit budget'!$D$67:$D$70,"Expendable supplies",'4-digit budget'!$H$67:$H$70))</f>
        <v>0</v>
      </c>
      <c r="E25" s="137">
        <f>(SUMIF('4-digit budget'!$D$67:$D$70,"Expendable supplies",'4-digit budget'!$I$67:$I$70))</f>
        <v>0</v>
      </c>
      <c r="F25" s="137">
        <f>(SUMIF('4-digit budget'!$D$67:$D$70,"Expendable supplies",'4-digit budget'!$J$67:$J$70))</f>
        <v>0</v>
      </c>
      <c r="G25" s="137">
        <f>(SUMIF('4-digit budget'!$D$67:$D$70,"Expendable supplies",'4-digit budget'!$K$67:$K$70))</f>
        <v>0</v>
      </c>
    </row>
    <row r="26" spans="1:8">
      <c r="A26" s="63">
        <v>7100</v>
      </c>
      <c r="B26" s="137">
        <f>SUMIF('4-digit budget'!$E$79:$E$91,"Computing devices",'4-digit budget'!$F$79:$F$91)</f>
        <v>0</v>
      </c>
      <c r="C26" s="137">
        <f>SUMIF('4-digit budget'!$E$79:$E$91,"Computing devices",'4-digit budget'!$G$79:$G$91)</f>
        <v>0</v>
      </c>
      <c r="D26" s="137">
        <f>SUMIF('4-digit budget'!$E$79:$E$91,"Computing devices",'4-digit budget'!$H$79:$H$91)</f>
        <v>0</v>
      </c>
      <c r="E26" s="137">
        <f>SUMIF('4-digit budget'!$E$79:$E$91,"Computing devices",'4-digit budget'!$I$79:$I$91)</f>
        <v>0</v>
      </c>
      <c r="F26" s="137">
        <f>SUMIF('4-digit budget'!$E$79:$E$91,"Computing devices",'4-digit budget'!$J$79:$J$91)</f>
        <v>0</v>
      </c>
      <c r="G26" s="137">
        <f>SUMIF('4-digit budget'!$E$79:$E$91,"Computing devices",'4-digit budget'!$K$79:$K$91)</f>
        <v>0</v>
      </c>
    </row>
    <row r="27" spans="1:8">
      <c r="A27" s="63">
        <v>7105</v>
      </c>
      <c r="B27" s="137">
        <f>(SUMIF('4-digit budget'!$D$67:$D$70,"Medical/surgical/pharmacy supplies",'4-digit budget'!$F$67:$F$70))</f>
        <v>0</v>
      </c>
      <c r="C27" s="137">
        <f>(SUMIF('4-digit budget'!$D$67:$D$70,"Medical/surgical/pharmacy supplies",'4-digit budget'!$G$67:$G$70))</f>
        <v>0</v>
      </c>
      <c r="D27" s="137">
        <f>(SUMIF('4-digit budget'!$D$67:$D$70,"Medical/surgical/pharmacy supplies",'4-digit budget'!$H$67:$H$70))</f>
        <v>0</v>
      </c>
      <c r="E27" s="137">
        <f>(SUMIF('4-digit budget'!$D$67:$D$70,"Medical/surgical/pharmacy supplies",'4-digit budget'!$I$67:$I$70))</f>
        <v>0</v>
      </c>
      <c r="F27" s="137">
        <f>(SUMIF('4-digit budget'!$D$67:$D$70,"Medical/surgical/pharmacy supplies",'4-digit budget'!$J$67:$J$70))</f>
        <v>0</v>
      </c>
      <c r="G27" s="137">
        <f>(SUMIF('4-digit budget'!$D$67:$D$70,"Medical/surgical/pharmacy supplies",'4-digit budget'!$K$67:$K$70))</f>
        <v>0</v>
      </c>
      <c r="H27" s="64"/>
    </row>
    <row r="28" spans="1:8">
      <c r="A28" s="63">
        <v>7110</v>
      </c>
      <c r="B28" s="137">
        <f>SUMIF('4-digit budget'!$E$79:$E$91,"Animal Costs",'4-digit budget'!$F$79:$F$91)</f>
        <v>0</v>
      </c>
      <c r="C28" s="137">
        <f>SUMIF('4-digit budget'!$E$79:$E$91,"Animal Costs",'4-digit budget'!$G$79:$G$91)</f>
        <v>0</v>
      </c>
      <c r="D28" s="137">
        <f>SUMIF('4-digit budget'!$E$79:$E$91,"Animal Costs",'4-digit budget'!$H$79:$H$91)</f>
        <v>0</v>
      </c>
      <c r="E28" s="137">
        <f>SUMIF('4-digit budget'!$E$79:$E$91,"Animal Costs",'4-digit budget'!$I$79:$I$91)</f>
        <v>0</v>
      </c>
      <c r="F28" s="137">
        <f>SUMIF('4-digit budget'!$E$79:$E$91,"Animal Costs",'4-digit budget'!$J$79:$J$91)</f>
        <v>0</v>
      </c>
      <c r="G28" s="137">
        <f>SUMIF('4-digit budget'!$E$79:$E$91,"Animal Costs",'4-digit budget'!$K$79:$K$91)</f>
        <v>0</v>
      </c>
    </row>
    <row r="29" spans="1:8">
      <c r="A29" s="63">
        <v>7300</v>
      </c>
      <c r="B29" s="137">
        <f>+'4-digit budget'!F54+SUMIF('4-digit budget'!$E$79:$E$91,"Fellowships",'4-digit budget'!$F$79:$F$91)</f>
        <v>0</v>
      </c>
      <c r="C29" s="137">
        <f>+'4-digit budget'!$G$54</f>
        <v>0</v>
      </c>
      <c r="D29" s="137">
        <f>+'4-digit budget'!$H$54</f>
        <v>0</v>
      </c>
      <c r="E29" s="137">
        <f>+'4-digit budget'!$I$54</f>
        <v>0</v>
      </c>
      <c r="F29" s="137">
        <f>+'4-digit budget'!$J$54</f>
        <v>0</v>
      </c>
      <c r="G29" s="137">
        <f>+'4-digit budget'!K54</f>
        <v>0</v>
      </c>
    </row>
    <row r="30" spans="1:8">
      <c r="A30" s="63">
        <v>7400</v>
      </c>
      <c r="B30" s="137">
        <f>+'4-digit budget'!F99</f>
        <v>0</v>
      </c>
      <c r="C30" s="137">
        <f>+'4-digit budget'!$G$99</f>
        <v>0</v>
      </c>
      <c r="D30" s="137">
        <f>+'4-digit budget'!$H$99</f>
        <v>0</v>
      </c>
      <c r="E30" s="137">
        <f>+'4-digit budget'!$I$99</f>
        <v>0</v>
      </c>
      <c r="F30" s="137">
        <f>+'4-digit budget'!$J$99</f>
        <v>0</v>
      </c>
      <c r="G30" s="137">
        <f>+'4-digit budget'!K99</f>
        <v>0</v>
      </c>
    </row>
    <row r="31" spans="1:8">
      <c r="A31" s="63">
        <v>7600</v>
      </c>
      <c r="B31" s="137">
        <f>+'4-digit budget'!F149</f>
        <v>0</v>
      </c>
      <c r="C31" s="137">
        <f>+'4-digit budget'!$G$149</f>
        <v>0</v>
      </c>
      <c r="D31" s="137">
        <f>+'4-digit budget'!$H$149</f>
        <v>0</v>
      </c>
      <c r="E31" s="137">
        <f>+'4-digit budget'!$I$149</f>
        <v>0</v>
      </c>
      <c r="F31" s="137">
        <f>+'4-digit budget'!$J$149</f>
        <v>0</v>
      </c>
      <c r="G31" s="137">
        <f>+'4-digit budget'!K149</f>
        <v>0</v>
      </c>
    </row>
    <row r="32" spans="1:8">
      <c r="B32" s="138"/>
      <c r="C32" s="138"/>
      <c r="D32" s="138"/>
      <c r="E32" s="138"/>
      <c r="F32" s="138"/>
      <c r="G32" s="138"/>
    </row>
    <row r="33" spans="1:7">
      <c r="B33" s="138"/>
      <c r="C33" s="138"/>
      <c r="D33" s="138"/>
      <c r="E33" s="138"/>
      <c r="F33" s="138"/>
      <c r="G33" s="138"/>
    </row>
    <row r="34" spans="1:7">
      <c r="A34" s="65" t="s">
        <v>45</v>
      </c>
      <c r="B34" s="138"/>
      <c r="C34" s="138"/>
      <c r="D34" s="138"/>
      <c r="E34" s="138"/>
      <c r="F34" s="138"/>
      <c r="G34" s="138"/>
    </row>
    <row r="35" spans="1:7">
      <c r="A35" s="63">
        <v>7025</v>
      </c>
      <c r="B35" s="138">
        <f>+'4-digit budget'!F105</f>
        <v>0</v>
      </c>
      <c r="C35" s="138">
        <f>+'4-digit budget'!$G$105</f>
        <v>0</v>
      </c>
      <c r="D35" s="138">
        <f>+'4-digit budget'!$H$105</f>
        <v>0</v>
      </c>
      <c r="E35" s="138">
        <f>+'4-digit budget'!$I$105</f>
        <v>0</v>
      </c>
      <c r="F35" s="138">
        <f>+'4-digit budget'!$J$105</f>
        <v>0</v>
      </c>
      <c r="G35" s="138">
        <f>+'4-digit budget'!K105</f>
        <v>0</v>
      </c>
    </row>
    <row r="36" spans="1:7">
      <c r="A36" s="63">
        <v>7050</v>
      </c>
      <c r="B36" s="138">
        <f>+'4-digit budget'!F103</f>
        <v>0</v>
      </c>
      <c r="C36" s="138">
        <f>+'4-digit budget'!$G$103</f>
        <v>0</v>
      </c>
      <c r="D36" s="138">
        <f>+'4-digit budget'!$H$103</f>
        <v>0</v>
      </c>
      <c r="E36" s="138">
        <f>+'4-digit budget'!$I$103</f>
        <v>0</v>
      </c>
      <c r="F36" s="138">
        <f>+'4-digit budget'!$J$103</f>
        <v>0</v>
      </c>
      <c r="G36" s="138">
        <f>+'4-digit budget'!K103</f>
        <v>0</v>
      </c>
    </row>
    <row r="37" spans="1:7">
      <c r="A37" s="63">
        <v>7078</v>
      </c>
      <c r="B37" s="137">
        <f>(SUMIF('4-digit budget'!$D$103:$D$110,"Printing costs",'4-digit budget'!$F$103:$F$110))</f>
        <v>0</v>
      </c>
      <c r="C37" s="137">
        <f>(SUMIF('4-digit budget'!$D$103:$D$110,"Printing costs",'4-digit budget'!$G$103:$G$110))</f>
        <v>0</v>
      </c>
      <c r="D37" s="137">
        <f>(SUMIF('4-digit budget'!$D$103:$D$110,"Printing costs",'4-digit budget'!$H$103:$H$110))</f>
        <v>0</v>
      </c>
      <c r="E37" s="137">
        <f>(SUMIF('4-digit budget'!$D$103:$D$110,"Printing costs",'4-digit budget'!$I$103:$I$110))</f>
        <v>0</v>
      </c>
      <c r="F37" s="137">
        <f>(SUMIF('4-digit budget'!$D$103:$D$110,"Printing costs",'4-digit budget'!$J$103:$J$110))</f>
        <v>0</v>
      </c>
      <c r="G37" s="137">
        <f>(SUMIF('4-digit budget'!$D$103:$D$110,"Printing costs",'4-digit budget'!$K$103:$K$110))</f>
        <v>0</v>
      </c>
    </row>
    <row r="38" spans="1:7">
      <c r="A38" s="63">
        <v>7080</v>
      </c>
      <c r="B38" s="137">
        <f>(SUMIF('4-digit budget'!$D$103:$D$110,"AU hosted conference meals",'4-digit budget'!$F$103:$F$110))</f>
        <v>0</v>
      </c>
      <c r="C38" s="137">
        <f>(SUMIF('4-digit budget'!$D$103:$D$110,"AU hosted conference meals",'4-digit budget'!$G$103:$G$110))</f>
        <v>0</v>
      </c>
      <c r="D38" s="137">
        <f>(SUMIF('4-digit budget'!$D$103:$D$110,"AU hosted conference meals",'4-digit budget'!$H$103:$H$110))</f>
        <v>0</v>
      </c>
      <c r="E38" s="137">
        <f>(SUMIF('4-digit budget'!$D$103:$D$110,"AU hosted conference meals",'4-digit budget'!$I$103:$I$110))</f>
        <v>0</v>
      </c>
      <c r="F38" s="137">
        <f>(SUMIF('4-digit budget'!$D$103:$D$110,"AU hosted conference meals",'4-digit budget'!$J$103:$J$110))</f>
        <v>0</v>
      </c>
      <c r="G38" s="137">
        <f>(SUMIF('4-digit budget'!$D$103:$D$110,"AU hosted conference meals",'4-digit budget'!$K$103:$K$110))</f>
        <v>0</v>
      </c>
    </row>
    <row r="39" spans="1:7">
      <c r="A39" s="63">
        <v>7085</v>
      </c>
      <c r="B39" s="137">
        <f>(SUMIF('4-digit budget'!$D$103:$D$110,"Copying",'4-digit budget'!$F$103:$F$110))</f>
        <v>0</v>
      </c>
      <c r="C39" s="137">
        <f>(SUMIF('4-digit budget'!$D$103:$D$110,"Copying",'4-digit budget'!$G$103:$G$110))</f>
        <v>0</v>
      </c>
      <c r="D39" s="137">
        <f>(SUMIF('4-digit budget'!$D$103:$D$110,"Copying",'4-digit budget'!$H$103:$H$110))</f>
        <v>0</v>
      </c>
      <c r="E39" s="137">
        <f>(SUMIF('4-digit budget'!$D$103:$D$110,"Copying",'4-digit budget'!$I$103:$I$110))</f>
        <v>0</v>
      </c>
      <c r="F39" s="137">
        <f>(SUMIF('4-digit budget'!$D$103:$D$110,"Copying",'4-digit budget'!$J$103:$J$110))</f>
        <v>0</v>
      </c>
      <c r="G39" s="137">
        <f>(SUMIF('4-digit budget'!$D$103:$D$110,"Copying",'4-digit budget'!$K$103:$K$110))</f>
        <v>0</v>
      </c>
    </row>
    <row r="40" spans="1:7">
      <c r="A40" s="63">
        <v>7090</v>
      </c>
      <c r="B40" s="137">
        <f>(SUMIF('4-digit budget'!$D$103:$D$110,"Office supplies",'4-digit budget'!$F$103:$F$110)+SUMIF('4-digit budget'!$D$103:$D$110,"Expendable supplies",'4-digit budget'!$F$103:$F$110))</f>
        <v>0</v>
      </c>
      <c r="C40" s="137">
        <f>(SUMIF('4-digit budget'!$D$103:$D$110,"Office supplies",'4-digit budget'!$G$103:$G$110)+SUMIF('4-digit budget'!$D$103:$D$110,"Expendable supplies",'4-digit budget'!$G$103:$G$110))</f>
        <v>0</v>
      </c>
      <c r="D40" s="137">
        <f>(SUMIF('4-digit budget'!$D$103:$D$110,"Office supplies",'4-digit budget'!$H$103:$H$110)+SUMIF('4-digit budget'!$D$103:$D$110,"Expendable supplies",'4-digit budget'!$H$103:$H$110))</f>
        <v>0</v>
      </c>
      <c r="E40" s="137">
        <f>(SUMIF('4-digit budget'!$D$103:$D$110,"Office supplies",'4-digit budget'!$I$103:$I$110)+SUMIF('4-digit budget'!$D$103:$D$110,"Expendable supplies",'4-digit budget'!$I$103:$I$110))</f>
        <v>0</v>
      </c>
      <c r="F40" s="137">
        <f>(SUMIF('4-digit budget'!$D$103:$D$110,"Office supplies",'4-digit budget'!$J$103:$J$110)+SUMIF('4-digit budget'!$D$103:$D$110,"Expendable supplies",'4-digit budget'!$J$103:$J$110))</f>
        <v>0</v>
      </c>
      <c r="G40" s="137">
        <f>(SUMIF('4-digit budget'!$D$103:$D$110,"Office supplies",'4-digit budget'!$K$103:$K$110)+SUMIF('4-digit budget'!$D$103:$D$110,"Expendable supplies",'4-digit budget'!$K$103:$K$110))</f>
        <v>0</v>
      </c>
    </row>
    <row r="41" spans="1:7">
      <c r="A41" s="63">
        <v>7100</v>
      </c>
      <c r="B41" s="137">
        <f>(SUMIF('4-digit budget'!$D$103:$D$110,"Computing devices",'4-digit budget'!$F$103:$F$110))</f>
        <v>0</v>
      </c>
      <c r="C41" s="137">
        <f>(SUMIF('4-digit budget'!$D$103:$D$110,"Computing devices",'4-digit budget'!$G$103:$G$110))</f>
        <v>0</v>
      </c>
      <c r="D41" s="137">
        <f>(SUMIF('4-digit budget'!$D$103:$D$110,"Computing devices",'4-digit budget'!$H$103:$H$110))</f>
        <v>0</v>
      </c>
      <c r="E41" s="137">
        <f>(SUMIF('4-digit budget'!$D$103:$D$110,"Computing devices",'4-digit budget'!$I$103:$I$110))</f>
        <v>0</v>
      </c>
      <c r="F41" s="137">
        <f>(SUMIF('4-digit budget'!$D$103:$D$110,"Computing devices",'4-digit budget'!$J$103:$J$110))</f>
        <v>0</v>
      </c>
      <c r="G41" s="137">
        <f>(SUMIF('4-digit budget'!$D$103:$D$110,"Computing devices",'4-digit budget'!$K$103:$K$110))</f>
        <v>0</v>
      </c>
    </row>
    <row r="42" spans="1:7">
      <c r="A42" s="63">
        <v>7300</v>
      </c>
      <c r="B42" s="138">
        <f>+'4-digit budget'!F104</f>
        <v>0</v>
      </c>
      <c r="C42" s="138">
        <f>+'4-digit budget'!$G$104</f>
        <v>0</v>
      </c>
      <c r="D42" s="138">
        <f>+'4-digit budget'!$H$104</f>
        <v>0</v>
      </c>
      <c r="E42" s="138">
        <f>+'4-digit budget'!$I$104</f>
        <v>0</v>
      </c>
      <c r="F42" s="138">
        <f>+'4-digit budget'!$J$104</f>
        <v>0</v>
      </c>
      <c r="G42" s="138">
        <f>+'4-digit budget'!K104</f>
        <v>0</v>
      </c>
    </row>
    <row r="43" spans="1:7">
      <c r="A43" s="63"/>
      <c r="B43" s="138"/>
      <c r="C43" s="138"/>
      <c r="D43" s="138"/>
      <c r="E43" s="138"/>
      <c r="F43" s="138"/>
      <c r="G43" s="138"/>
    </row>
    <row r="44" spans="1:7">
      <c r="A44" s="63"/>
      <c r="B44" s="138"/>
      <c r="C44" s="138"/>
      <c r="D44" s="138"/>
      <c r="E44" s="138"/>
      <c r="F44" s="138"/>
      <c r="G44" s="138"/>
    </row>
    <row r="45" spans="1:7">
      <c r="A45" s="65" t="s">
        <v>64</v>
      </c>
      <c r="B45" s="138"/>
      <c r="C45" s="138"/>
      <c r="D45" s="138"/>
      <c r="E45" s="138"/>
      <c r="F45" s="138"/>
      <c r="G45" s="138"/>
    </row>
    <row r="46" spans="1:7">
      <c r="A46" s="63">
        <v>7500</v>
      </c>
      <c r="B46" s="137">
        <f>+'4-digit budget'!F120</f>
        <v>0</v>
      </c>
      <c r="C46" s="137">
        <f>+'4-digit budget'!G120</f>
        <v>0</v>
      </c>
      <c r="D46" s="137">
        <f>+'4-digit budget'!H120</f>
        <v>0</v>
      </c>
      <c r="E46" s="137">
        <f>+'4-digit budget'!I120</f>
        <v>0</v>
      </c>
      <c r="F46" s="137">
        <f>+'4-digit budget'!J120</f>
        <v>0</v>
      </c>
      <c r="G46" s="137">
        <f>+'4-digit budget'!K120</f>
        <v>0</v>
      </c>
    </row>
    <row r="47" spans="1:7">
      <c r="A47" s="63"/>
      <c r="B47" s="137"/>
      <c r="C47" s="137"/>
      <c r="D47" s="137"/>
      <c r="E47" s="137"/>
      <c r="F47" s="137"/>
      <c r="G47" s="137"/>
    </row>
    <row r="48" spans="1:7">
      <c r="A48" s="67" t="s">
        <v>156</v>
      </c>
      <c r="B48" s="139">
        <f>SUM(B5:B46)</f>
        <v>0</v>
      </c>
      <c r="C48" s="139">
        <f t="shared" ref="C48:G48" si="0">SUM(C5:C46)</f>
        <v>0</v>
      </c>
      <c r="D48" s="139">
        <f t="shared" si="0"/>
        <v>0</v>
      </c>
      <c r="E48" s="139">
        <f t="shared" si="0"/>
        <v>0</v>
      </c>
      <c r="F48" s="139">
        <f t="shared" si="0"/>
        <v>0</v>
      </c>
      <c r="G48" s="139">
        <f t="shared" si="0"/>
        <v>0</v>
      </c>
    </row>
    <row r="50" spans="2:7">
      <c r="B50" s="71"/>
      <c r="C50" s="71"/>
      <c r="D50" s="71"/>
      <c r="E50" s="71"/>
      <c r="F50" s="71"/>
      <c r="G50" s="71"/>
    </row>
  </sheetData>
  <sortState xmlns:xlrd2="http://schemas.microsoft.com/office/spreadsheetml/2017/richdata2" ref="A39:H45">
    <sortCondition ref="A39:A45"/>
  </sortState>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'4-digit budget'!$F$18:$K$18</xm:f>
          </x14:formula1>
          <xm:sqref>D1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workbookViewId="0"/>
  </sheetViews>
  <sheetFormatPr defaultRowHeight="15"/>
  <cols>
    <col min="1" max="1" width="22.140625" customWidth="1"/>
    <col min="2" max="6" width="24.28515625" customWidth="1"/>
    <col min="7" max="7" width="26.5703125" customWidth="1"/>
  </cols>
  <sheetData>
    <row r="1" spans="1:7" ht="92.25">
      <c r="A1" s="62" t="s">
        <v>154</v>
      </c>
    </row>
    <row r="3" spans="1:7">
      <c r="A3" t="s">
        <v>155</v>
      </c>
      <c r="B3" t="s">
        <v>16</v>
      </c>
      <c r="C3" t="s">
        <v>17</v>
      </c>
      <c r="D3" t="s">
        <v>18</v>
      </c>
      <c r="E3" t="s">
        <v>19</v>
      </c>
      <c r="F3" t="s">
        <v>20</v>
      </c>
      <c r="G3" t="s">
        <v>157</v>
      </c>
    </row>
    <row r="5" spans="1:7">
      <c r="A5" s="63">
        <v>6010</v>
      </c>
      <c r="B5" s="137">
        <f>SUMIF('4-digit budget'!$E$158:$E$163,"Faculty",'4-digit budget'!$F$158:$F$163)</f>
        <v>0</v>
      </c>
      <c r="C5" s="137">
        <f>SUMIF('4-digit budget'!$E$158:$E$163,"Faculty",'4-digit budget'!$G$158:$G$163)</f>
        <v>0</v>
      </c>
      <c r="D5" s="137">
        <f>SUMIF('4-digit budget'!$E$158:$E$163,"Faculty",'4-digit budget'!$H$158:$H$163)</f>
        <v>0</v>
      </c>
      <c r="E5" s="137">
        <f>SUMIF('4-digit budget'!$E$158:$E$163,"Faculty",'4-digit budget'!$I$158:$I$163)</f>
        <v>0</v>
      </c>
      <c r="F5" s="137">
        <f>SUMIF('4-digit budget'!$E$158:$E$163,"Faculty",'4-digit budget'!$J$158:$J$163)</f>
        <v>0</v>
      </c>
      <c r="G5" s="137">
        <f>SUMIF('4-digit budget'!$E$158:$E$163,"Faculty",'4-digit budget'!$K$158:$K$163)</f>
        <v>0</v>
      </c>
    </row>
    <row r="6" spans="1:7">
      <c r="A6" s="63">
        <v>6020</v>
      </c>
      <c r="B6" s="137">
        <f>SUMIF('4-digit budget'!$E$158:$E$163,"Non-Faculty",'4-digit budget'!$F$158:$F$163)</f>
        <v>0</v>
      </c>
      <c r="C6" s="137">
        <f>SUMIF('4-digit budget'!$E$158:$E$163,"Non-Faculty",'4-digit budget'!$G$158:$G$163)</f>
        <v>0</v>
      </c>
      <c r="D6" s="137">
        <f>SUMIF('4-digit budget'!$E$158:$E$163,"Non-Faculty",'4-digit budget'!$H$158:$H$163)</f>
        <v>0</v>
      </c>
      <c r="E6" s="137">
        <f>SUMIF('4-digit budget'!$E$158:$E$163,"Non-Faculty",'4-digit budget'!$I$158:$I$163)</f>
        <v>0</v>
      </c>
      <c r="F6" s="137">
        <f>SUMIF('4-digit budget'!$E$158:$E$163,"Non-Faculty",'4-digit budget'!$J$158:$J$163)</f>
        <v>0</v>
      </c>
      <c r="G6" s="137">
        <f>SUMIF('4-digit budget'!$E$158:$E$163,"Non-Faculty",'4-digit budget'!$K$158:$K$163)</f>
        <v>0</v>
      </c>
    </row>
    <row r="7" spans="1:7">
      <c r="A7" s="63">
        <v>6050</v>
      </c>
      <c r="B7" s="137">
        <f>SUMIF('4-digit budget'!$E$169:$E$171,"Graduate",'4-digit budget'!$F$169:$F$171)</f>
        <v>0</v>
      </c>
      <c r="C7" s="137">
        <f>SUMIF('4-digit budget'!$E$169:$E$171,"Graduate",'4-digit budget'!$G$169:$G$171)</f>
        <v>0</v>
      </c>
      <c r="D7" s="137">
        <f>SUMIF('4-digit budget'!$E$169:$E$171,"Graduate",'4-digit budget'!$H$169:$H$171)</f>
        <v>0</v>
      </c>
      <c r="E7" s="137">
        <f>SUMIF('4-digit budget'!$E$169:$E$171,"Graduate",'4-digit budget'!$I$169:$I$171)</f>
        <v>0</v>
      </c>
      <c r="F7" s="137">
        <f>SUMIF('4-digit budget'!$E$169:$E$171,"Graduate",'4-digit budget'!$J$169:$J$171)</f>
        <v>0</v>
      </c>
      <c r="G7" s="137">
        <f>SUMIF('4-digit budget'!$E$169:$E$171,"Graduate",'4-digit budget'!$K$169:$K$171)</f>
        <v>0</v>
      </c>
    </row>
    <row r="8" spans="1:7">
      <c r="A8" s="63">
        <v>6100</v>
      </c>
      <c r="B8" s="137">
        <f>SUMIF('4-digit budget'!$E$158:$E$163,"Full-time staff",'4-digit budget'!$F$158:$F$163)</f>
        <v>0</v>
      </c>
      <c r="C8" s="137">
        <f>SUMIF('4-digit budget'!$E$158:$E$163,"Full-time staff",'4-digit budget'!$G$158:$G$163)</f>
        <v>0</v>
      </c>
      <c r="D8" s="137">
        <f>SUMIF('4-digit budget'!$E$158:$E$163,"Full-time staff",'4-digit budget'!$H$158:$H$163)</f>
        <v>0</v>
      </c>
      <c r="E8" s="137">
        <f>SUMIF('4-digit budget'!$E$158:$E$163,"Full-time staff",'4-digit budget'!$I$158:$I$163)</f>
        <v>0</v>
      </c>
      <c r="F8" s="137">
        <f>SUMIF('4-digit budget'!$E$158:$E$163,"Full-time staff",'4-digit budget'!$J$158:$J$163)</f>
        <v>0</v>
      </c>
      <c r="G8" s="137">
        <f>SUMIF('4-digit budget'!$E$158:$E$163,"Full-time staff",'4-digit budget'!$K$158:$K$163)</f>
        <v>0</v>
      </c>
    </row>
    <row r="9" spans="1:7">
      <c r="A9" s="63">
        <v>6110</v>
      </c>
      <c r="B9" s="137">
        <f>SUMIF('4-digit budget'!$E$169:$E$171,"Undergraduate",'4-digit budget'!$F$169:$F$171)</f>
        <v>0</v>
      </c>
      <c r="C9" s="137">
        <f>SUMIF('4-digit budget'!$E$169:$E$171,"Undergraduate",'4-digit budget'!$G$169:$G$171)</f>
        <v>0</v>
      </c>
      <c r="D9" s="137">
        <f>SUMIF('4-digit budget'!$E$169:$E$171,"Undergraduate",'4-digit budget'!$H$169:$H$171)</f>
        <v>0</v>
      </c>
      <c r="E9" s="137">
        <f>SUMIF('4-digit budget'!$E$169:$E$171,"Undergraduate",'4-digit budget'!$I$169:$I$171)</f>
        <v>0</v>
      </c>
      <c r="F9" s="137">
        <f>SUMIF('4-digit budget'!$E$169:$E$171,"Undergraduate",'4-digit budget'!$J$169:$J$171)</f>
        <v>0</v>
      </c>
      <c r="G9" s="137">
        <f>SUMIF('4-digit budget'!$E$169:$E$171,"Undergraduate",'4-digit budget'!$K$169:$K$171)</f>
        <v>0</v>
      </c>
    </row>
    <row r="10" spans="1:7">
      <c r="A10" s="63">
        <v>6299</v>
      </c>
      <c r="B10" s="137">
        <f>+'4-digit budget'!F166+'4-digit budget'!F174</f>
        <v>0</v>
      </c>
      <c r="C10" s="137">
        <f>+'4-digit budget'!$G$166+'4-digit budget'!$G$174</f>
        <v>0</v>
      </c>
      <c r="D10" s="137">
        <f>+'4-digit budget'!$H$166+'4-digit budget'!$H$174</f>
        <v>0</v>
      </c>
      <c r="E10" s="137">
        <f>+'4-digit budget'!$I$166+'4-digit budget'!$I$174</f>
        <v>0</v>
      </c>
      <c r="F10" s="137">
        <f>+'4-digit budget'!$J$166+'4-digit budget'!$J$174</f>
        <v>0</v>
      </c>
      <c r="G10" s="137">
        <f>+'4-digit budget'!K166+'4-digit budget'!K174</f>
        <v>0</v>
      </c>
    </row>
    <row r="11" spans="1:7">
      <c r="A11" s="63">
        <v>7025</v>
      </c>
      <c r="B11" s="137">
        <f>SUMIF('4-digit budget'!$E$177:$E$179,"Travel",'4-digit budget'!$F$177:$F$179)</f>
        <v>0</v>
      </c>
      <c r="C11" s="137">
        <f>SUMIF('4-digit budget'!$E$177:$E$179,"Travel",'4-digit budget'!$G$177:$G$179)</f>
        <v>0</v>
      </c>
      <c r="D11" s="137">
        <f>SUMIF('4-digit budget'!$E$177:$E$179,"Travel",'4-digit budget'!$H$177:$H$179)</f>
        <v>0</v>
      </c>
      <c r="E11" s="137">
        <f>SUMIF('4-digit budget'!$E$177:$E$179,"Travel",'4-digit budget'!$I$177:$I$179)</f>
        <v>0</v>
      </c>
      <c r="F11" s="137">
        <f>SUMIF('4-digit budget'!$E$177:$E$179,"Travel",'4-digit budget'!$J$177:$J$179)</f>
        <v>0</v>
      </c>
      <c r="G11" s="137">
        <f>SUMIF('4-digit budget'!$E$177:$E$179,"Travel",'4-digit budget'!$K$177:$K$179)</f>
        <v>0</v>
      </c>
    </row>
    <row r="12" spans="1:7">
      <c r="A12" s="63">
        <v>7090</v>
      </c>
      <c r="B12" s="137">
        <f>SUMIF('4-digit budget'!$E$177:$E$179,"Expendable Expendable materials",'4-digit budget'!$F$177:$F$179)</f>
        <v>0</v>
      </c>
      <c r="C12" s="137">
        <f>SUMIF('4-digit budget'!$E$177:$E$179,"Expendable materials",'4-digit budget'!$G$177:$G$179)</f>
        <v>0</v>
      </c>
      <c r="D12" s="137">
        <f>SUMIF('4-digit budget'!$E$177:$E$179,"Expendable materials",'4-digit budget'!$H$177:$H$179)</f>
        <v>0</v>
      </c>
      <c r="E12" s="137">
        <f>SUMIF('4-digit budget'!$E$177:$E$179,"Expendable materials",'4-digit budget'!$I$177:$I$179)</f>
        <v>0</v>
      </c>
      <c r="F12" s="137">
        <f>SUMIF('4-digit budget'!$E$177:$E$179,"Expendable materials",'4-digit budget'!$J$177:$J$179)</f>
        <v>0</v>
      </c>
      <c r="G12" s="137">
        <f>SUMIF('4-digit budget'!$E$177:$E$179,"Expendable materials",'4-digit budget'!$K$177:$K$179)</f>
        <v>0</v>
      </c>
    </row>
    <row r="13" spans="1:7">
      <c r="A13" s="63">
        <v>7100</v>
      </c>
      <c r="B13" s="137">
        <f>SUMIF('4-digit budget'!$E$177:$E$179,"Computing Devices",'4-digit budget'!$F$177:$F$179)</f>
        <v>0</v>
      </c>
      <c r="C13" s="137">
        <f>SUMIF('4-digit budget'!$E$177:$E$179,"Computing Devices",'4-digit budget'!$G$177:$G$179)</f>
        <v>0</v>
      </c>
      <c r="D13" s="137">
        <f>SUMIF('4-digit budget'!$E$177:$E$179,"Computing Devices",'4-digit budget'!$H$177:$H$179)</f>
        <v>0</v>
      </c>
      <c r="E13" s="137">
        <f>SUMIF('4-digit budget'!$E$177:$E$179,"Computing Devices",'4-digit budget'!$I$177:$I$179)</f>
        <v>0</v>
      </c>
      <c r="F13" s="137">
        <f>SUMIF('4-digit budget'!$E$177:$E$179,"Computing Devices",'4-digit budget'!$J$177:$J$179)</f>
        <v>0</v>
      </c>
      <c r="G13" s="137">
        <f>SUMIF('4-digit budget'!$E$177:$E$179,"Computing Devices",'4-digit budget'!$K$177:$K$179)</f>
        <v>0</v>
      </c>
    </row>
    <row r="14" spans="1:7">
      <c r="A14" s="63">
        <v>7300</v>
      </c>
      <c r="B14" s="137">
        <f>SUMIF('4-digit budget'!$E$184:$E$186,"Tuition",'4-digit budget'!$F$184:$F$186)</f>
        <v>0</v>
      </c>
      <c r="C14" s="137">
        <f>SUMIF('4-digit budget'!$E$184:$E$186,"Tuition",'4-digit budget'!$G$184:$G$186)</f>
        <v>0</v>
      </c>
      <c r="D14" s="137">
        <f>SUMIF('4-digit budget'!$E$184:$E$186,"Tuition",'4-digit budget'!$H$184:$H$186)</f>
        <v>0</v>
      </c>
      <c r="E14" s="137">
        <f>SUMIF('4-digit budget'!$E$184:$E$186,"Tuition",'4-digit budget'!$I$184:$I$186)</f>
        <v>0</v>
      </c>
      <c r="F14" s="137">
        <f>SUMIF('4-digit budget'!$E$184:$E$186,"Tuition",'4-digit budget'!$J$184:$J$186)</f>
        <v>0</v>
      </c>
      <c r="G14" s="137">
        <f>SUMIF('4-digit budget'!$E$184:$E$186,"Tuition",'4-digit budget'!$K$184:$K$186)</f>
        <v>0</v>
      </c>
    </row>
    <row r="15" spans="1:7">
      <c r="A15" s="63">
        <v>7400</v>
      </c>
      <c r="B15" s="137">
        <f>SUMIF('4-digit budget'!$E$184:$E$186,"Equipment",'4-digit budget'!$F$184:$F$186)</f>
        <v>0</v>
      </c>
      <c r="C15" s="137">
        <f>SUMIF('4-digit budget'!$E$184:$E$186,"Equipment",'4-digit budget'!$G$184:$G$186)</f>
        <v>0</v>
      </c>
      <c r="D15" s="137">
        <f>SUMIF('4-digit budget'!$E$184:$E$186,"Equipment",'4-digit budget'!$H$184:$H$186)</f>
        <v>0</v>
      </c>
      <c r="E15" s="137">
        <f>SUMIF('4-digit budget'!$E$184:$E$186,"Equipment",'4-digit budget'!$I$184:$I$186)</f>
        <v>0</v>
      </c>
      <c r="F15" s="137">
        <f>SUMIF('4-digit budget'!$E$184:$E$186,"Equipment",'4-digit budget'!$J$184:$J$186)</f>
        <v>0</v>
      </c>
      <c r="G15" s="137">
        <f>SUMIF('4-digit budget'!$E$184:$E$186,"Equipment",'4-digit budget'!$K$184:$K$186)</f>
        <v>0</v>
      </c>
    </row>
    <row r="16" spans="1:7">
      <c r="B16" s="138"/>
      <c r="C16" s="138"/>
      <c r="D16" s="138"/>
      <c r="E16" s="138"/>
      <c r="F16" s="138"/>
      <c r="G16" s="138"/>
    </row>
    <row r="17" spans="1:7">
      <c r="B17" s="138"/>
      <c r="C17" s="138"/>
      <c r="D17" s="138"/>
      <c r="E17" s="138"/>
      <c r="F17" s="138"/>
      <c r="G17" s="138"/>
    </row>
    <row r="18" spans="1:7">
      <c r="B18" s="138"/>
      <c r="C18" s="138"/>
      <c r="D18" s="138"/>
      <c r="E18" s="138"/>
      <c r="F18" s="138"/>
      <c r="G18" s="138"/>
    </row>
    <row r="19" spans="1:7">
      <c r="A19" s="67" t="s">
        <v>156</v>
      </c>
      <c r="B19" s="139">
        <f t="shared" ref="B19:G19" si="0">SUM(B5:B17)</f>
        <v>0</v>
      </c>
      <c r="C19" s="139">
        <f t="shared" si="0"/>
        <v>0</v>
      </c>
      <c r="D19" s="139">
        <f t="shared" si="0"/>
        <v>0</v>
      </c>
      <c r="E19" s="139">
        <f t="shared" si="0"/>
        <v>0</v>
      </c>
      <c r="F19" s="139">
        <f t="shared" si="0"/>
        <v>0</v>
      </c>
      <c r="G19" s="139">
        <f t="shared" si="0"/>
        <v>0</v>
      </c>
    </row>
    <row r="21" spans="1:7">
      <c r="B21" s="71"/>
      <c r="C21" s="71"/>
      <c r="D21" s="71"/>
      <c r="E21" s="71"/>
      <c r="F21" s="71"/>
      <c r="G21" s="7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52"/>
  <sheetViews>
    <sheetView zoomScaleNormal="100" workbookViewId="0">
      <selection activeCell="L13" sqref="L13"/>
    </sheetView>
  </sheetViews>
  <sheetFormatPr defaultRowHeight="15"/>
  <cols>
    <col min="1" max="1" width="3.28515625" customWidth="1"/>
    <col min="13" max="13" width="29.5703125" customWidth="1"/>
    <col min="15" max="15" width="10.5703125" style="67" bestFit="1" customWidth="1"/>
    <col min="16" max="16" width="11.140625" style="138" customWidth="1"/>
    <col min="17" max="17" width="23.28515625" customWidth="1"/>
  </cols>
  <sheetData>
    <row r="1" spans="1:15">
      <c r="A1" t="s">
        <v>195</v>
      </c>
      <c r="D1">
        <f>+'4-digit budget'!C8:F8</f>
        <v>0</v>
      </c>
    </row>
    <row r="2" spans="1:15">
      <c r="A2" t="s">
        <v>196</v>
      </c>
      <c r="D2">
        <f>+'4-digit budget'!D10:F10</f>
        <v>0</v>
      </c>
    </row>
    <row r="5" spans="1:15">
      <c r="A5" s="65" t="s">
        <v>187</v>
      </c>
    </row>
    <row r="6" spans="1:15">
      <c r="B6" s="68" t="s">
        <v>158</v>
      </c>
      <c r="C6" s="68" t="s">
        <v>159</v>
      </c>
      <c r="D6" s="68" t="s">
        <v>160</v>
      </c>
      <c r="E6" s="68" t="s">
        <v>161</v>
      </c>
      <c r="F6" s="68" t="s">
        <v>162</v>
      </c>
      <c r="G6" s="68" t="s">
        <v>163</v>
      </c>
      <c r="H6" s="68" t="s">
        <v>164</v>
      </c>
      <c r="I6" s="68" t="s">
        <v>165</v>
      </c>
      <c r="J6" s="68" t="s">
        <v>166</v>
      </c>
      <c r="K6" s="68" t="s">
        <v>167</v>
      </c>
      <c r="L6" s="69" t="s">
        <v>168</v>
      </c>
      <c r="M6" s="68" t="s">
        <v>169</v>
      </c>
      <c r="N6" s="68" t="s">
        <v>170</v>
      </c>
      <c r="O6" s="67" t="s">
        <v>156</v>
      </c>
    </row>
    <row r="7" spans="1:15">
      <c r="B7" t="str">
        <f>IF(L7="","","05")</f>
        <v/>
      </c>
      <c r="C7" t="str">
        <f>IF(L7="","","BD01")</f>
        <v/>
      </c>
      <c r="D7" t="str">
        <f>IF(L7="","","A")</f>
        <v/>
      </c>
      <c r="E7" s="70"/>
      <c r="F7" t="str">
        <f>IF(L7="","",TEXT(+'4-digit budget'!$C$10,0))</f>
        <v/>
      </c>
      <c r="G7" t="str">
        <f>IF(L7="","",TEXT('JV INPUT-PARENT'!A5,0))</f>
        <v/>
      </c>
      <c r="H7" t="str">
        <f>IF(L7="","",TEXT(+'4-digit budget'!$F$14,0))</f>
        <v/>
      </c>
      <c r="I7" s="68"/>
      <c r="J7" s="68"/>
      <c r="K7" t="str">
        <f>IF(L7="","","+")</f>
        <v/>
      </c>
      <c r="L7" s="69" t="str">
        <f>IF(ROUND(IF('JV INPUT-PARENT'!$D$1="Year 1",'JV INPUT-PARENT'!$B$5,IF('JV INPUT-PARENT'!$D$1="Year 2",'JV INPUT-PARENT'!$C$5,IF('JV INPUT-PARENT'!$D$1="Year 3",'JV INPUT-PARENT'!$D$5,IF('JV INPUT-PARENT'!$D$1="year 4",'JV INPUT-PARENT'!$E$5,IF('JV INPUT-PARENT'!$D$1="year 5",'JV INPUT-PARENT'!$F$5,IF('JV INPUT-PARENT'!$D$1="total",'JV INPUT-PARENT'!$G$5,0)))))),2)=0,"",ROUND(IF('JV INPUT-PARENT'!$D$1="Year 1",'JV INPUT-PARENT'!$B$5,IF('JV INPUT-PARENT'!$D$1="Year 2",'JV INPUT-PARENT'!$C$5,IF('JV INPUT-PARENT'!$D$1="Year 3",'JV INPUT-PARENT'!$D$5,IF('JV INPUT-PARENT'!$D$1="year 4",'JV INPUT-PARENT'!$E$5,IF('JV INPUT-PARENT'!$D$1="year 5",'JV INPUT-PARENT'!$F$5,IF('JV INPUT-PARENT'!$D$1="total",'JV INPUT-PARENT'!$G$5,0)))))),2))</f>
        <v/>
      </c>
      <c r="M7" s="70" t="s">
        <v>171</v>
      </c>
      <c r="N7" s="68"/>
    </row>
    <row r="8" spans="1:15">
      <c r="B8" t="str">
        <f t="shared" ref="B8:B33" si="0">IF(L8="","","05")</f>
        <v/>
      </c>
      <c r="C8" t="str">
        <f t="shared" ref="C8:C33" si="1">IF(L8="","","BD01")</f>
        <v/>
      </c>
      <c r="D8" t="str">
        <f t="shared" ref="D8:D33" si="2">IF(L8="","","A")</f>
        <v/>
      </c>
      <c r="E8" t="str">
        <f>IF(L8="","",$E$7)</f>
        <v/>
      </c>
      <c r="F8" t="str">
        <f>IF(L8="","",TEXT(+'4-digit budget'!$C$10,0))</f>
        <v/>
      </c>
      <c r="G8" t="str">
        <f>IF(L8="","",TEXT('JV INPUT-PARENT'!A6,0))</f>
        <v/>
      </c>
      <c r="H8" t="str">
        <f>IF(L8="","",TEXT(+'4-digit budget'!$F$14,0))</f>
        <v/>
      </c>
      <c r="I8" s="68"/>
      <c r="J8" s="68"/>
      <c r="K8" t="str">
        <f t="shared" ref="K8:K33" si="3">IF(L8="","","+")</f>
        <v/>
      </c>
      <c r="L8" s="69" t="str">
        <f>IF(ROUND(IF('JV INPUT-PARENT'!$D$1="Year 1",'JV INPUT-PARENT'!$B$6,IF('JV INPUT-PARENT'!$D$1="Year 2",'JV INPUT-PARENT'!$C$6,IF('JV INPUT-PARENT'!$D$1="Year 3",'JV INPUT-PARENT'!$D$6,IF('JV INPUT-PARENT'!$D$1="year 4",'JV INPUT-PARENT'!$E$6,IF('JV INPUT-PARENT'!$D$1="year 5",'JV INPUT-PARENT'!$F$6,IF('JV INPUT-PARENT'!$D$1="total",'JV INPUT-PARENT'!$G$6,0)))))),2)=0,"",ROUND(IF('JV INPUT-PARENT'!$D$1="Year 1",'JV INPUT-PARENT'!$B$6,IF('JV INPUT-PARENT'!$D$1="Year 2",'JV INPUT-PARENT'!$C$6,IF('JV INPUT-PARENT'!$D$1="Year 3",'JV INPUT-PARENT'!$D$6,IF('JV INPUT-PARENT'!$D$1="year 4",'JV INPUT-PARENT'!$E$6,IF('JV INPUT-PARENT'!$D$1="year 5",'JV INPUT-PARENT'!$F$6,IF('JV INPUT-PARENT'!$D$1="total",'JV INPUT-PARENT'!$G$6,0)))))),2))</f>
        <v/>
      </c>
      <c r="M8" t="str">
        <f>IF(L8="","",$M$7)</f>
        <v/>
      </c>
      <c r="N8" s="68"/>
    </row>
    <row r="9" spans="1:15">
      <c r="B9" t="str">
        <f t="shared" ref="B9" si="4">IF(L9="","","05")</f>
        <v/>
      </c>
      <c r="C9" t="str">
        <f t="shared" ref="C9" si="5">IF(L9="","","BD01")</f>
        <v/>
      </c>
      <c r="D9" t="str">
        <f t="shared" ref="D9" si="6">IF(L9="","","A")</f>
        <v/>
      </c>
      <c r="E9" t="str">
        <f>IF(L9="","",$E$7)</f>
        <v/>
      </c>
      <c r="F9" t="str">
        <f>IF(L9="","",TEXT(+'4-digit budget'!$C$10,0))</f>
        <v/>
      </c>
      <c r="G9" t="str">
        <f>IF(L9="","",TEXT('JV INPUT-PARENT'!A7,0))</f>
        <v/>
      </c>
      <c r="H9" t="str">
        <f>IF(L9="","",TEXT(+'4-digit budget'!$F$14,0))</f>
        <v/>
      </c>
      <c r="I9" s="68"/>
      <c r="J9" s="68"/>
      <c r="K9" t="str">
        <f t="shared" ref="K9" si="7">IF(L9="","","+")</f>
        <v/>
      </c>
      <c r="L9" s="69" t="str">
        <f>IF(ROUND(IF('JV INPUT-PARENT'!$D$1="Year 1",'JV INPUT-PARENT'!$B$7,IF('JV INPUT-PARENT'!$D$1="Year 2",'JV INPUT-PARENT'!$C$7,IF('JV INPUT-PARENT'!$D$1="Year 3",'JV INPUT-PARENT'!$D$6,IF('JV INPUT-PARENT'!$D$1="year 4",'JV INPUT-PARENT'!$E$7,IF('JV INPUT-PARENT'!$D$1="year 5",'JV INPUT-PARENT'!$F$7,IF('JV INPUT-PARENT'!$D$1="total",'JV INPUT-PARENT'!$G$7,0)))))),2)=0,"",ROUND(IF('JV INPUT-PARENT'!$D$1="Year 1",'JV INPUT-PARENT'!$B$7,IF('JV INPUT-PARENT'!$D$1="Year 2",'JV INPUT-PARENT'!$C$7,IF('JV INPUT-PARENT'!$D$1="Year 3",'JV INPUT-PARENT'!$D$7,IF('JV INPUT-PARENT'!$D$1="year 4",'JV INPUT-PARENT'!$E$7,IF('JV INPUT-PARENT'!$D$1="year 5",'JV INPUT-PARENT'!$F$7,IF('JV INPUT-PARENT'!$D$1="total",'JV INPUT-PARENT'!$G$7,0)))))),2))</f>
        <v/>
      </c>
      <c r="M9" t="str">
        <f>IF(L9="","",$M$7)</f>
        <v/>
      </c>
      <c r="N9" s="68"/>
    </row>
    <row r="10" spans="1:15">
      <c r="B10" t="str">
        <f t="shared" si="0"/>
        <v/>
      </c>
      <c r="C10" t="str">
        <f t="shared" si="1"/>
        <v/>
      </c>
      <c r="D10" t="str">
        <f t="shared" si="2"/>
        <v/>
      </c>
      <c r="E10" t="str">
        <f t="shared" ref="E10:E33" si="8">IF(L10="","",$E$7)</f>
        <v/>
      </c>
      <c r="F10" t="str">
        <f>IF(L10="","",TEXT(+'4-digit budget'!$C$10,0))</f>
        <v/>
      </c>
      <c r="G10" t="str">
        <f>IF(L10="","",TEXT('JV INPUT-PARENT'!A8,0))</f>
        <v/>
      </c>
      <c r="H10" t="str">
        <f>IF(L10="","",TEXT(+'4-digit budget'!$F$14,0))</f>
        <v/>
      </c>
      <c r="I10" s="68"/>
      <c r="J10" s="68"/>
      <c r="K10" t="str">
        <f t="shared" si="3"/>
        <v/>
      </c>
      <c r="L10" s="69" t="str">
        <f>IF(ROUND(IF('JV INPUT-PARENT'!$D$1="Year 1",'JV INPUT-PARENT'!$B$8,IF('JV INPUT-PARENT'!$D$1="Year 2",'JV INPUT-PARENT'!$C$8,IF('JV INPUT-PARENT'!$D$1="Year 3",'JV INPUT-PARENT'!$D$8,IF('JV INPUT-PARENT'!$D$1="year 4",'JV INPUT-PARENT'!$E$8,IF('JV INPUT-PARENT'!$D$1="year 5",'JV INPUT-PARENT'!$F$8,IF('JV INPUT-PARENT'!$D$1="total",'JV INPUT-PARENT'!$G$8,0)))))),2)=0,"",ROUND(IF('JV INPUT-PARENT'!$D$1="Year 1",'JV INPUT-PARENT'!$B$8,IF('JV INPUT-PARENT'!$D$1="Year 2",'JV INPUT-PARENT'!$C$8,IF('JV INPUT-PARENT'!$D$1="Year 3",'JV INPUT-PARENT'!$D$8,IF('JV INPUT-PARENT'!$D$1="year 4",'JV INPUT-PARENT'!$E$8,IF('JV INPUT-PARENT'!$D$1="year 5",'JV INPUT-PARENT'!$F$8,IF('JV INPUT-PARENT'!$D$1="total",'JV INPUT-PARENT'!$G$8,0)))))),2))</f>
        <v/>
      </c>
      <c r="M10" t="str">
        <f t="shared" ref="M10:M33" si="9">IF(L10="","",$M$7)</f>
        <v/>
      </c>
      <c r="N10" s="68"/>
    </row>
    <row r="11" spans="1:15">
      <c r="B11" t="str">
        <f t="shared" si="0"/>
        <v/>
      </c>
      <c r="C11" t="str">
        <f t="shared" si="1"/>
        <v/>
      </c>
      <c r="D11" t="str">
        <f t="shared" si="2"/>
        <v/>
      </c>
      <c r="E11" t="str">
        <f t="shared" si="8"/>
        <v/>
      </c>
      <c r="F11" t="str">
        <f>IF(L11="","",TEXT(+'4-digit budget'!$C$10,0))</f>
        <v/>
      </c>
      <c r="G11" t="str">
        <f>IF(L11="","",TEXT('JV INPUT-PARENT'!A9,0))</f>
        <v/>
      </c>
      <c r="H11" t="str">
        <f>IF(L11="","",TEXT(+'4-digit budget'!$F$14,0))</f>
        <v/>
      </c>
      <c r="I11" s="68"/>
      <c r="J11" s="68"/>
      <c r="K11" t="str">
        <f t="shared" si="3"/>
        <v/>
      </c>
      <c r="L11" s="69" t="str">
        <f>IF(ROUND(IF('JV INPUT-PARENT'!$D$1="Year 1",'JV INPUT-PARENT'!$B$9,IF('JV INPUT-PARENT'!$D$1="Year 2",'JV INPUT-PARENT'!$C$9,IF('JV INPUT-PARENT'!$D$1="Year 3",'JV INPUT-PARENT'!$D$9,IF('JV INPUT-PARENT'!$D$1="year 4",'JV INPUT-PARENT'!$E$9,IF('JV INPUT-PARENT'!$D$1="year 5",'JV INPUT-PARENT'!$F$9,IF('JV INPUT-PARENT'!$D$1="total",'JV INPUT-PARENT'!$G$9,0)))))),2)=0,"",ROUND(IF('JV INPUT-PARENT'!$D$1="Year 1",'JV INPUT-PARENT'!$B$9,IF('JV INPUT-PARENT'!$D$1="Year 2",'JV INPUT-PARENT'!$C$9,IF('JV INPUT-PARENT'!$D$1="Year 3",'JV INPUT-PARENT'!$D$9,IF('JV INPUT-PARENT'!$D$1="year 4",'JV INPUT-PARENT'!$E$9,IF('JV INPUT-PARENT'!$D$1="year 5",'JV INPUT-PARENT'!$F$9,IF('JV INPUT-PARENT'!$D$1="total",'JV INPUT-PARENT'!$G$9,0)))))),2))</f>
        <v/>
      </c>
      <c r="M11" t="str">
        <f t="shared" si="9"/>
        <v/>
      </c>
      <c r="N11" s="68"/>
    </row>
    <row r="12" spans="1:15">
      <c r="B12" t="str">
        <f t="shared" si="0"/>
        <v/>
      </c>
      <c r="C12" t="str">
        <f t="shared" si="1"/>
        <v/>
      </c>
      <c r="D12" t="str">
        <f t="shared" si="2"/>
        <v/>
      </c>
      <c r="E12" t="str">
        <f t="shared" si="8"/>
        <v/>
      </c>
      <c r="F12" t="str">
        <f>IF(L12="","",TEXT(+'4-digit budget'!$C$10,0))</f>
        <v/>
      </c>
      <c r="G12" t="str">
        <f>IF(L12="","",TEXT('JV INPUT-PARENT'!A10,0))</f>
        <v/>
      </c>
      <c r="H12" t="str">
        <f>IF(L12="","",TEXT(+'4-digit budget'!$F$14,0))</f>
        <v/>
      </c>
      <c r="I12" s="68"/>
      <c r="J12" s="68"/>
      <c r="K12" t="str">
        <f t="shared" si="3"/>
        <v/>
      </c>
      <c r="L12" s="69" t="str">
        <f>IF(ROUND(IF('JV INPUT-PARENT'!$D$1="Year 1",'JV INPUT-PARENT'!$B$10,IF('JV INPUT-PARENT'!$D$1="Year 2",'JV INPUT-PARENT'!$C$10,IF('JV INPUT-PARENT'!$D$1="Year 3",'JV INPUT-PARENT'!$D$10,IF('JV INPUT-PARENT'!$D$1="year 4",'JV INPUT-PARENT'!$E$10,IF('JV INPUT-PARENT'!$D$1="year 5",'JV INPUT-PARENT'!$F$10,IF('JV INPUT-PARENT'!$D$1="total",'JV INPUT-PARENT'!$G$10,0)))))),2)=0,"",ROUND(IF('JV INPUT-PARENT'!$D$1="Year 1",'JV INPUT-PARENT'!$B$10,IF('JV INPUT-PARENT'!$D$1="Year 2",'JV INPUT-PARENT'!$C$10,IF('JV INPUT-PARENT'!$D$1="Year 3",'JV INPUT-PARENT'!$D$10,IF('JV INPUT-PARENT'!$D$1="year 4",'JV INPUT-PARENT'!$E$10,IF('JV INPUT-PARENT'!$D$1="year 5",'JV INPUT-PARENT'!$F$10,IF('JV INPUT-PARENT'!$D$1="total",'JV INPUT-PARENT'!$G$10,0)))))),2))</f>
        <v/>
      </c>
      <c r="M12" t="str">
        <f t="shared" si="9"/>
        <v/>
      </c>
      <c r="N12" s="68"/>
    </row>
    <row r="13" spans="1:15">
      <c r="B13" t="str">
        <f t="shared" si="0"/>
        <v/>
      </c>
      <c r="C13" t="str">
        <f t="shared" si="1"/>
        <v/>
      </c>
      <c r="D13" t="str">
        <f t="shared" si="2"/>
        <v/>
      </c>
      <c r="E13" t="str">
        <f t="shared" si="8"/>
        <v/>
      </c>
      <c r="F13" t="str">
        <f>IF(L13="","",TEXT(+'4-digit budget'!$C$10,0))</f>
        <v/>
      </c>
      <c r="G13" t="str">
        <f>IF(L13="","",TEXT('JV INPUT-PARENT'!A11,0))</f>
        <v/>
      </c>
      <c r="H13" t="str">
        <f>IF(L13="","",TEXT(+'4-digit budget'!$F$14,0))</f>
        <v/>
      </c>
      <c r="I13" s="68"/>
      <c r="J13" s="68"/>
      <c r="K13" t="str">
        <f t="shared" si="3"/>
        <v/>
      </c>
      <c r="L13" s="69" t="str">
        <f>IF(ROUND(IF('JV INPUT-PARENT'!$D$1="Year 1",'JV INPUT-PARENT'!$B$11,IF('JV INPUT-PARENT'!$D$1="Year 2",'JV INPUT-PARENT'!$C$11,IF('JV INPUT-PARENT'!$D$1="Year 3",'JV INPUT-PARENT'!$D$11,IF('JV INPUT-PARENT'!$D$1="year 4",'JV INPUT-PARENT'!$E$11,IF('JV INPUT-PARENT'!$D$1="year 5",'JV INPUT-PARENT'!$F$11,IF('JV INPUT-PARENT'!$D$1="total",'JV INPUT-PARENT'!$G$11,0)))))),2)=0,"",ROUND(IF('JV INPUT-PARENT'!$D$1="Year 1",'JV INPUT-PARENT'!$B$11,IF('JV INPUT-PARENT'!$D$1="Year 2",'JV INPUT-PARENT'!$C$11,IF('JV INPUT-PARENT'!$D$1="Year 3",'JV INPUT-PARENT'!$D$11,IF('JV INPUT-PARENT'!$D$1="year 4",'JV INPUT-PARENT'!$E$11,IF('JV INPUT-PARENT'!$D$1="year 5",'JV INPUT-PARENT'!$F$11,IF('JV INPUT-PARENT'!$D$1="total",'JV INPUT-PARENT'!$G$11,0)))))),2))</f>
        <v/>
      </c>
      <c r="M13" t="str">
        <f t="shared" si="9"/>
        <v/>
      </c>
      <c r="N13" s="68"/>
    </row>
    <row r="14" spans="1:15">
      <c r="B14" t="str">
        <f t="shared" si="0"/>
        <v/>
      </c>
      <c r="C14" t="str">
        <f t="shared" si="1"/>
        <v/>
      </c>
      <c r="D14" t="str">
        <f t="shared" si="2"/>
        <v/>
      </c>
      <c r="E14" t="str">
        <f t="shared" si="8"/>
        <v/>
      </c>
      <c r="F14" t="str">
        <f>IF(L14="","",TEXT(+'4-digit budget'!$C$10,0))</f>
        <v/>
      </c>
      <c r="G14" t="str">
        <f>IF(L14="","",TEXT('JV INPUT-PARENT'!A12,0))</f>
        <v/>
      </c>
      <c r="H14" t="str">
        <f>IF(L14="","",TEXT(+'4-digit budget'!$F$14,0))</f>
        <v/>
      </c>
      <c r="I14" s="68"/>
      <c r="J14" s="68"/>
      <c r="K14" t="str">
        <f t="shared" si="3"/>
        <v/>
      </c>
      <c r="L14" s="69" t="str">
        <f>IF(ROUND(IF('JV INPUT-PARENT'!$D$1="Year 1",'JV INPUT-PARENT'!$B$12,IF('JV INPUT-PARENT'!$D$1="Year 2",'JV INPUT-PARENT'!$C$12,IF('JV INPUT-PARENT'!$D$1="Year 3",'JV INPUT-PARENT'!$D$12,IF('JV INPUT-PARENT'!$D$1="year 4",'JV INPUT-PARENT'!$E$12,IF('JV INPUT-PARENT'!$D$1="year 5",'JV INPUT-PARENT'!$F$12,IF('JV INPUT-PARENT'!$D$1="total",'JV INPUT-PARENT'!$G$12,0)))))),2)=0,"",ROUND(IF('JV INPUT-PARENT'!$D$1="Year 1",'JV INPUT-PARENT'!$B$12,IF('JV INPUT-PARENT'!$D$1="Year 2",'JV INPUT-PARENT'!$C$12,IF('JV INPUT-PARENT'!$D$1="Year 3",'JV INPUT-PARENT'!$D$12,IF('JV INPUT-PARENT'!$D$1="year 4",'JV INPUT-PARENT'!$E$12,IF('JV INPUT-PARENT'!$D$1="year 5",'JV INPUT-PARENT'!$F$12,IF('JV INPUT-PARENT'!$D$1="total",'JV INPUT-PARENT'!$G$12,0)))))),2))</f>
        <v/>
      </c>
      <c r="M14" t="str">
        <f t="shared" si="9"/>
        <v/>
      </c>
      <c r="N14" s="68"/>
    </row>
    <row r="15" spans="1:15">
      <c r="B15" t="str">
        <f t="shared" si="0"/>
        <v/>
      </c>
      <c r="C15" t="str">
        <f t="shared" si="1"/>
        <v/>
      </c>
      <c r="D15" t="str">
        <f t="shared" si="2"/>
        <v/>
      </c>
      <c r="E15" t="str">
        <f t="shared" si="8"/>
        <v/>
      </c>
      <c r="F15" t="str">
        <f>IF(L15="","",TEXT(+'4-digit budget'!$C$10,0))</f>
        <v/>
      </c>
      <c r="G15" t="str">
        <f>IF(L15="","",TEXT('JV INPUT-PARENT'!A13,0))</f>
        <v/>
      </c>
      <c r="H15" t="str">
        <f>IF(L15="","",TEXT(+'4-digit budget'!$F$14,0))</f>
        <v/>
      </c>
      <c r="I15" s="68"/>
      <c r="J15" s="68"/>
      <c r="K15" t="str">
        <f t="shared" si="3"/>
        <v/>
      </c>
      <c r="L15" s="69" t="str">
        <f>IF(ROUND(IF('JV INPUT-PARENT'!$D$1="Year 1",'JV INPUT-PARENT'!$B$13,IF('JV INPUT-PARENT'!$D$1="Year 2",'JV INPUT-PARENT'!$C$13,IF('JV INPUT-PARENT'!$D$1="Year 3",'JV INPUT-PARENT'!$D$13,IF('JV INPUT-PARENT'!$D$1="year 4",'JV INPUT-PARENT'!$E$13,IF('JV INPUT-PARENT'!$D$1="year 5",'JV INPUT-PARENT'!$F$13,IF('JV INPUT-PARENT'!$D$1="total",'JV INPUT-PARENT'!$G$13,0)))))),2)=0,"",ROUND(IF('JV INPUT-PARENT'!$D$1="Year 1",'JV INPUT-PARENT'!$B$13,IF('JV INPUT-PARENT'!$D$1="Year 2",'JV INPUT-PARENT'!$C$13,IF('JV INPUT-PARENT'!$D$1="Year 3",'JV INPUT-PARENT'!$D$13,IF('JV INPUT-PARENT'!$D$1="year 4",'JV INPUT-PARENT'!$E$13,IF('JV INPUT-PARENT'!$D$1="year 5",'JV INPUT-PARENT'!$F$13,IF('JV INPUT-PARENT'!$D$1="total",'JV INPUT-PARENT'!$G$13,0)))))),2))</f>
        <v/>
      </c>
      <c r="M15" t="str">
        <f t="shared" si="9"/>
        <v/>
      </c>
      <c r="N15" s="68"/>
    </row>
    <row r="16" spans="1:15">
      <c r="B16" t="str">
        <f t="shared" si="0"/>
        <v/>
      </c>
      <c r="C16" t="str">
        <f t="shared" si="1"/>
        <v/>
      </c>
      <c r="D16" t="str">
        <f t="shared" si="2"/>
        <v/>
      </c>
      <c r="E16" t="str">
        <f t="shared" si="8"/>
        <v/>
      </c>
      <c r="F16" t="str">
        <f>IF(L16="","",TEXT(+'4-digit budget'!$C$10,0))</f>
        <v/>
      </c>
      <c r="G16" t="str">
        <f>IF(L16="","",TEXT('JV INPUT-PARENT'!A14,0))</f>
        <v/>
      </c>
      <c r="H16" t="str">
        <f>IF(L16="","",TEXT(+'4-digit budget'!$F$14,0))</f>
        <v/>
      </c>
      <c r="I16" s="68"/>
      <c r="J16" s="68"/>
      <c r="K16" t="str">
        <f t="shared" si="3"/>
        <v/>
      </c>
      <c r="L16" s="69" t="str">
        <f>IF(ROUND(IF('JV INPUT-PARENT'!$D$1="Year 1",'JV INPUT-PARENT'!$B$14,IF('JV INPUT-PARENT'!$D$1="Year 2",'JV INPUT-PARENT'!$C$14,IF('JV INPUT-PARENT'!$D$1="Year 3",'JV INPUT-PARENT'!$D$14,IF('JV INPUT-PARENT'!$D$1="year 4",'JV INPUT-PARENT'!$E$14,IF('JV INPUT-PARENT'!$D$1="year 5",'JV INPUT-PARENT'!$F$14,IF('JV INPUT-PARENT'!$D$1="total",'JV INPUT-PARENT'!$G$14,0)))))),2)=0,"",ROUND(IF('JV INPUT-PARENT'!$D$1="Year 1",'JV INPUT-PARENT'!$B$14,IF('JV INPUT-PARENT'!$D$1="Year 2",'JV INPUT-PARENT'!$C$14,IF('JV INPUT-PARENT'!$D$1="Year 3",'JV INPUT-PARENT'!$D$14,IF('JV INPUT-PARENT'!$D$1="year 4",'JV INPUT-PARENT'!$E$14,IF('JV INPUT-PARENT'!$D$1="year 5",'JV INPUT-PARENT'!$F$14,IF('JV INPUT-PARENT'!$D$1="total",'JV INPUT-PARENT'!$G$14,0)))))),2))</f>
        <v/>
      </c>
      <c r="M16" t="str">
        <f t="shared" si="9"/>
        <v/>
      </c>
      <c r="N16" s="68"/>
    </row>
    <row r="17" spans="2:14">
      <c r="B17" t="str">
        <f t="shared" si="0"/>
        <v/>
      </c>
      <c r="C17" t="str">
        <f t="shared" si="1"/>
        <v/>
      </c>
      <c r="D17" t="str">
        <f t="shared" si="2"/>
        <v/>
      </c>
      <c r="E17" t="str">
        <f t="shared" si="8"/>
        <v/>
      </c>
      <c r="F17" t="str">
        <f>IF(L17="","",TEXT(+'4-digit budget'!$C$10,0))</f>
        <v/>
      </c>
      <c r="G17" t="str">
        <f>IF(L17="","",TEXT('JV INPUT-PARENT'!A15,0))</f>
        <v/>
      </c>
      <c r="H17" t="str">
        <f>IF(L17="","",TEXT(+'4-digit budget'!$F$14,0))</f>
        <v/>
      </c>
      <c r="I17" s="68"/>
      <c r="J17" s="68"/>
      <c r="K17" t="str">
        <f t="shared" si="3"/>
        <v/>
      </c>
      <c r="L17" s="69" t="str">
        <f>IF(ROUND(IF('JV INPUT-PARENT'!$D$1="Year 1",'JV INPUT-PARENT'!$B$15,IF('JV INPUT-PARENT'!$D$1="Year 2",'JV INPUT-PARENT'!$C$15,IF('JV INPUT-PARENT'!$D$1="Year 3",'JV INPUT-PARENT'!$D$15,IF('JV INPUT-PARENT'!$D$1="year 4",'JV INPUT-PARENT'!$E$15,IF('JV INPUT-PARENT'!$D$1="year 5",'JV INPUT-PARENT'!$F$15,IF('JV INPUT-PARENT'!$D$1="total",'JV INPUT-PARENT'!$G$15,0)))))),2)=0,"",ROUND(IF('JV INPUT-PARENT'!$D$1="Year 1",'JV INPUT-PARENT'!$B$15,IF('JV INPUT-PARENT'!$D$1="Year 2",'JV INPUT-PARENT'!$C$15,IF('JV INPUT-PARENT'!$D$1="Year 3",'JV INPUT-PARENT'!$D$15,IF('JV INPUT-PARENT'!$D$1="year 4",'JV INPUT-PARENT'!$E$15,IF('JV INPUT-PARENT'!$D$1="year 5",'JV INPUT-PARENT'!$F$15,IF('JV INPUT-PARENT'!$D$1="total",'JV INPUT-PARENT'!$G$15,0)))))),2))</f>
        <v/>
      </c>
      <c r="M17" t="str">
        <f t="shared" si="9"/>
        <v/>
      </c>
      <c r="N17" s="68"/>
    </row>
    <row r="18" spans="2:14">
      <c r="B18" t="str">
        <f t="shared" si="0"/>
        <v/>
      </c>
      <c r="C18" t="str">
        <f t="shared" si="1"/>
        <v/>
      </c>
      <c r="D18" t="str">
        <f t="shared" si="2"/>
        <v/>
      </c>
      <c r="E18" t="str">
        <f t="shared" si="8"/>
        <v/>
      </c>
      <c r="F18" t="str">
        <f>IF(L18="","",TEXT(+'4-digit budget'!$C$10,0))</f>
        <v/>
      </c>
      <c r="G18" t="str">
        <f>IF(L18="","",TEXT('JV INPUT-PARENT'!A16,0))</f>
        <v/>
      </c>
      <c r="H18" t="str">
        <f>IF(L18="","",TEXT(+'4-digit budget'!$F$14,0))</f>
        <v/>
      </c>
      <c r="I18" s="68"/>
      <c r="J18" s="68"/>
      <c r="K18" t="str">
        <f t="shared" si="3"/>
        <v/>
      </c>
      <c r="L18" s="69" t="str">
        <f>IF(ROUND(IF('JV INPUT-PARENT'!$D$1="Year 1",'JV INPUT-PARENT'!$B$16,IF('JV INPUT-PARENT'!$D$1="Year 2",'JV INPUT-PARENT'!$C$16,IF('JV INPUT-PARENT'!$D$1="Year 3",'JV INPUT-PARENT'!$D$16,IF('JV INPUT-PARENT'!$D$1="year 4",'JV INPUT-PARENT'!$E$16,IF('JV INPUT-PARENT'!$D$1="year 5",'JV INPUT-PARENT'!$F$16,IF('JV INPUT-PARENT'!$D$1="total",'JV INPUT-PARENT'!$G$16,0)))))),2)=0,"",ROUND(IF('JV INPUT-PARENT'!$D$1="Year 1",'JV INPUT-PARENT'!$B$16,IF('JV INPUT-PARENT'!$D$1="Year 2",'JV INPUT-PARENT'!$C$16,IF('JV INPUT-PARENT'!$D$1="Year 3",'JV INPUT-PARENT'!$D$16,IF('JV INPUT-PARENT'!$D$1="year 4",'JV INPUT-PARENT'!$E$16,IF('JV INPUT-PARENT'!$D$1="year 5",'JV INPUT-PARENT'!$F$16,IF('JV INPUT-PARENT'!$D$1="total",'JV INPUT-PARENT'!$G$16,0)))))),2))</f>
        <v/>
      </c>
      <c r="M18" t="str">
        <f t="shared" si="9"/>
        <v/>
      </c>
      <c r="N18" s="68"/>
    </row>
    <row r="19" spans="2:14">
      <c r="B19" t="str">
        <f t="shared" si="0"/>
        <v/>
      </c>
      <c r="C19" t="str">
        <f t="shared" si="1"/>
        <v/>
      </c>
      <c r="D19" t="str">
        <f t="shared" si="2"/>
        <v/>
      </c>
      <c r="E19" t="str">
        <f t="shared" si="8"/>
        <v/>
      </c>
      <c r="F19" t="str">
        <f>IF(L19="","",TEXT(+'4-digit budget'!$C$10,0))</f>
        <v/>
      </c>
      <c r="G19" t="str">
        <f>IF(L19="","",TEXT('JV INPUT-PARENT'!A17,0))</f>
        <v/>
      </c>
      <c r="H19" t="str">
        <f>IF(L19="","",TEXT(+'4-digit budget'!$F$14,0))</f>
        <v/>
      </c>
      <c r="I19" s="68"/>
      <c r="J19" s="68"/>
      <c r="K19" t="str">
        <f t="shared" si="3"/>
        <v/>
      </c>
      <c r="L19" s="69" t="str">
        <f>IF(ROUND(IF('JV INPUT-PARENT'!$D$1="Year 1",'JV INPUT-PARENT'!$B$17,IF('JV INPUT-PARENT'!$D$1="Year 2",'JV INPUT-PARENT'!$C$17,IF('JV INPUT-PARENT'!$D$1="Year 3",'JV INPUT-PARENT'!$D$17,IF('JV INPUT-PARENT'!$D$1="year 4",'JV INPUT-PARENT'!$E$17,IF('JV INPUT-PARENT'!$D$1="year 5",'JV INPUT-PARENT'!$F$17,IF('JV INPUT-PARENT'!$D$1="total",'JV INPUT-PARENT'!$G$17,0)))))),2)=0,"",ROUND(IF('JV INPUT-PARENT'!$D$1="Year 1",'JV INPUT-PARENT'!$B$17,IF('JV INPUT-PARENT'!$D$1="Year 2",'JV INPUT-PARENT'!$C$17,IF('JV INPUT-PARENT'!$D$1="Year 3",'JV INPUT-PARENT'!$D$17,IF('JV INPUT-PARENT'!$D$1="year 4",'JV INPUT-PARENT'!$E$17,IF('JV INPUT-PARENT'!$D$1="year 5",'JV INPUT-PARENT'!$F$17,IF('JV INPUT-PARENT'!$D$1="total",'JV INPUT-PARENT'!$G$17,0)))))),2))</f>
        <v/>
      </c>
      <c r="M19" t="str">
        <f t="shared" si="9"/>
        <v/>
      </c>
      <c r="N19" s="68"/>
    </row>
    <row r="20" spans="2:14">
      <c r="B20" t="str">
        <f t="shared" si="0"/>
        <v/>
      </c>
      <c r="C20" t="str">
        <f t="shared" si="1"/>
        <v/>
      </c>
      <c r="D20" t="str">
        <f t="shared" si="2"/>
        <v/>
      </c>
      <c r="E20" t="str">
        <f t="shared" si="8"/>
        <v/>
      </c>
      <c r="F20" t="str">
        <f>IF(L20="","",TEXT(+'4-digit budget'!$C$10,0))</f>
        <v/>
      </c>
      <c r="G20" t="str">
        <f>IF(L20="","",TEXT('JV INPUT-PARENT'!A18,0))</f>
        <v/>
      </c>
      <c r="H20" t="str">
        <f>IF(L20="","",TEXT(+'4-digit budget'!$F$14,0))</f>
        <v/>
      </c>
      <c r="I20" s="68"/>
      <c r="J20" s="68"/>
      <c r="K20" t="str">
        <f t="shared" si="3"/>
        <v/>
      </c>
      <c r="L20" s="69" t="str">
        <f>IF(ROUND(IF('JV INPUT-PARENT'!$D$1="Year 1",'JV INPUT-PARENT'!$B$18,IF('JV INPUT-PARENT'!$D$1="Year 2",'JV INPUT-PARENT'!$C$18,IF('JV INPUT-PARENT'!$D$1="Year 3",'JV INPUT-PARENT'!$D$18,IF('JV INPUT-PARENT'!$D$1="year 4",'JV INPUT-PARENT'!$E$18,IF('JV INPUT-PARENT'!$D$1="year 5",'JV INPUT-PARENT'!$F$18,IF('JV INPUT-PARENT'!$D$1="total",'JV INPUT-PARENT'!$G$18,0)))))),2)=0,"",ROUND(IF('JV INPUT-PARENT'!$D$1="Year 1",'JV INPUT-PARENT'!$B$18,IF('JV INPUT-PARENT'!$D$1="Year 2",'JV INPUT-PARENT'!$C$18,IF('JV INPUT-PARENT'!$D$1="Year 3",'JV INPUT-PARENT'!$D$18,IF('JV INPUT-PARENT'!$D$1="year 4",'JV INPUT-PARENT'!$E$18,IF('JV INPUT-PARENT'!$D$1="year 5",'JV INPUT-PARENT'!$F$18,IF('JV INPUT-PARENT'!$D$1="total",'JV INPUT-PARENT'!$G$18,0)))))),2))</f>
        <v/>
      </c>
      <c r="M20" t="str">
        <f t="shared" si="9"/>
        <v/>
      </c>
      <c r="N20" s="68"/>
    </row>
    <row r="21" spans="2:14">
      <c r="B21" t="str">
        <f t="shared" si="0"/>
        <v/>
      </c>
      <c r="C21" t="str">
        <f t="shared" si="1"/>
        <v/>
      </c>
      <c r="D21" t="str">
        <f t="shared" si="2"/>
        <v/>
      </c>
      <c r="E21" t="str">
        <f t="shared" si="8"/>
        <v/>
      </c>
      <c r="F21" t="str">
        <f>IF(L21="","",TEXT(+'4-digit budget'!$C$10,0))</f>
        <v/>
      </c>
      <c r="G21" t="str">
        <f>IF(L21="","",TEXT('JV INPUT-PARENT'!A19,0))</f>
        <v/>
      </c>
      <c r="H21" t="str">
        <f>IF(L21="","",TEXT(+'4-digit budget'!$F$14,0))</f>
        <v/>
      </c>
      <c r="I21" s="68"/>
      <c r="J21" s="68"/>
      <c r="K21" t="str">
        <f t="shared" si="3"/>
        <v/>
      </c>
      <c r="L21" s="69" t="str">
        <f>IF(ROUND(IF('JV INPUT-PARENT'!$D$1="Year 1",'JV INPUT-PARENT'!$B$19,IF('JV INPUT-PARENT'!$D$1="Year 2",'JV INPUT-PARENT'!$C$19,IF('JV INPUT-PARENT'!$D$1="Year 3",'JV INPUT-PARENT'!$D$19,IF('JV INPUT-PARENT'!$D$1="year 4",'JV INPUT-PARENT'!$E$19,IF('JV INPUT-PARENT'!$D$1="year 5",'JV INPUT-PARENT'!$F$19,IF('JV INPUT-PARENT'!$D$1="total",'JV INPUT-PARENT'!$G$19,0)))))),2)=0,"",ROUND(IF('JV INPUT-PARENT'!$D$1="Year 1",'JV INPUT-PARENT'!$B$19,IF('JV INPUT-PARENT'!$D$1="Year 2",'JV INPUT-PARENT'!$C$19,IF('JV INPUT-PARENT'!$D$1="Year 3",'JV INPUT-PARENT'!$D$19,IF('JV INPUT-PARENT'!$D$1="year 4",'JV INPUT-PARENT'!$E$19,IF('JV INPUT-PARENT'!$D$1="year 5",'JV INPUT-PARENT'!$F$19,IF('JV INPUT-PARENT'!$D$1="total",'JV INPUT-PARENT'!$G$19,0)))))),2))</f>
        <v/>
      </c>
      <c r="M21" t="str">
        <f t="shared" si="9"/>
        <v/>
      </c>
      <c r="N21" s="68"/>
    </row>
    <row r="22" spans="2:14">
      <c r="B22" t="str">
        <f t="shared" si="0"/>
        <v/>
      </c>
      <c r="C22" t="str">
        <f t="shared" si="1"/>
        <v/>
      </c>
      <c r="D22" t="str">
        <f t="shared" si="2"/>
        <v/>
      </c>
      <c r="E22" t="str">
        <f t="shared" si="8"/>
        <v/>
      </c>
      <c r="F22" t="str">
        <f>IF(L22="","",TEXT(+'4-digit budget'!$C$10,0))</f>
        <v/>
      </c>
      <c r="G22" t="str">
        <f>IF(L22="","",TEXT('JV INPUT-PARENT'!A20,0))</f>
        <v/>
      </c>
      <c r="H22" t="str">
        <f>IF(L22="","",TEXT(+'4-digit budget'!$F$14,0))</f>
        <v/>
      </c>
      <c r="I22" s="68"/>
      <c r="J22" s="68"/>
      <c r="K22" t="str">
        <f t="shared" si="3"/>
        <v/>
      </c>
      <c r="L22" s="69" t="str">
        <f>IF(ROUND(IF('JV INPUT-PARENT'!$D$1="Year 1",'JV INPUT-PARENT'!$B$20,IF('JV INPUT-PARENT'!$D$1="Year 2",'JV INPUT-PARENT'!$C$20,IF('JV INPUT-PARENT'!$D$1="Year 3",'JV INPUT-PARENT'!$D$20,IF('JV INPUT-PARENT'!$D$1="year 4",'JV INPUT-PARENT'!$E$20,IF('JV INPUT-PARENT'!$D$1="year 5",'JV INPUT-PARENT'!$F$20,IF('JV INPUT-PARENT'!$D$1="total",'JV INPUT-PARENT'!$G$20,0)))))),2)=0,"",ROUND(IF('JV INPUT-PARENT'!$D$1="Year 1",'JV INPUT-PARENT'!$B$20,IF('JV INPUT-PARENT'!$D$1="Year 2",'JV INPUT-PARENT'!$C$20,IF('JV INPUT-PARENT'!$D$1="Year 3",'JV INPUT-PARENT'!$D$20,IF('JV INPUT-PARENT'!$D$1="year 4",'JV INPUT-PARENT'!$E$20,IF('JV INPUT-PARENT'!$D$1="year 5",'JV INPUT-PARENT'!$F$20,IF('JV INPUT-PARENT'!$D$1="total",'JV INPUT-PARENT'!$G$20,0)))))),2))</f>
        <v/>
      </c>
      <c r="M22" t="str">
        <f t="shared" si="9"/>
        <v/>
      </c>
      <c r="N22" s="68"/>
    </row>
    <row r="23" spans="2:14">
      <c r="B23" t="str">
        <f t="shared" si="0"/>
        <v/>
      </c>
      <c r="C23" t="str">
        <f t="shared" si="1"/>
        <v/>
      </c>
      <c r="D23" t="str">
        <f t="shared" si="2"/>
        <v/>
      </c>
      <c r="E23" t="str">
        <f t="shared" si="8"/>
        <v/>
      </c>
      <c r="F23" t="str">
        <f>IF(L23="","",TEXT(+'4-digit budget'!$C$10,0))</f>
        <v/>
      </c>
      <c r="G23" t="str">
        <f>IF(L23="","",TEXT('JV INPUT-PARENT'!A21,0))</f>
        <v/>
      </c>
      <c r="H23" t="str">
        <f>IF(L23="","",TEXT(+'4-digit budget'!$F$14,0))</f>
        <v/>
      </c>
      <c r="I23" s="68"/>
      <c r="J23" s="68"/>
      <c r="K23" t="str">
        <f t="shared" si="3"/>
        <v/>
      </c>
      <c r="L23" s="69" t="str">
        <f>IF(ROUND(IF('JV INPUT-PARENT'!$D$1="Year 1",'JV INPUT-PARENT'!$B$21,IF('JV INPUT-PARENT'!$D$1="Year 2",'JV INPUT-PARENT'!$C$21,IF('JV INPUT-PARENT'!$D$1="Year 3",'JV INPUT-PARENT'!$D$21,IF('JV INPUT-PARENT'!$D$1="year 4",'JV INPUT-PARENT'!$E$21,IF('JV INPUT-PARENT'!$D$1="year 5",'JV INPUT-PARENT'!$F$21,IF('JV INPUT-PARENT'!$D$1="total",'JV INPUT-PARENT'!$G$21,0)))))),2)=0,"",ROUND(IF('JV INPUT-PARENT'!$D$1="Year 1",'JV INPUT-PARENT'!$B$21,IF('JV INPUT-PARENT'!$D$1="Year 2",'JV INPUT-PARENT'!$C$21,IF('JV INPUT-PARENT'!$D$1="Year 3",'JV INPUT-PARENT'!$D$21,IF('JV INPUT-PARENT'!$D$1="year 4",'JV INPUT-PARENT'!$E$21,IF('JV INPUT-PARENT'!$D$1="year 5",'JV INPUT-PARENT'!$F$21,IF('JV INPUT-PARENT'!$D$1="total",'JV INPUT-PARENT'!$G$21,0)))))),2))</f>
        <v/>
      </c>
      <c r="M23" t="str">
        <f t="shared" si="9"/>
        <v/>
      </c>
      <c r="N23" s="68"/>
    </row>
    <row r="24" spans="2:14">
      <c r="B24" t="str">
        <f t="shared" si="0"/>
        <v/>
      </c>
      <c r="C24" t="str">
        <f t="shared" si="1"/>
        <v/>
      </c>
      <c r="D24" t="str">
        <f t="shared" si="2"/>
        <v/>
      </c>
      <c r="E24" t="str">
        <f t="shared" si="8"/>
        <v/>
      </c>
      <c r="F24" t="str">
        <f>IF(L24="","",TEXT(+'4-digit budget'!$C$10,0))</f>
        <v/>
      </c>
      <c r="G24" t="str">
        <f>IF(L24="","",TEXT('JV INPUT-PARENT'!A22,0))</f>
        <v/>
      </c>
      <c r="H24" t="str">
        <f>IF(L24="","",TEXT(+'4-digit budget'!$F$14,0))</f>
        <v/>
      </c>
      <c r="I24" s="68"/>
      <c r="J24" s="68"/>
      <c r="K24" t="str">
        <f t="shared" si="3"/>
        <v/>
      </c>
      <c r="L24" s="69" t="str">
        <f>IF(ROUND(IF('JV INPUT-PARENT'!$D$1="Year 1",'JV INPUT-PARENT'!$B$22,IF('JV INPUT-PARENT'!$D$1="Year 2",'JV INPUT-PARENT'!$C$22,IF('JV INPUT-PARENT'!$D$1="Year 3",'JV INPUT-PARENT'!$D$22,IF('JV INPUT-PARENT'!$D$1="year 4",'JV INPUT-PARENT'!$E$22,IF('JV INPUT-PARENT'!$D$1="year 5",'JV INPUT-PARENT'!$F$22,IF('JV INPUT-PARENT'!$D$1="total",'JV INPUT-PARENT'!$G$22,0)))))),2)=0,"",ROUND(IF('JV INPUT-PARENT'!$D$1="Year 1",'JV INPUT-PARENT'!$B$22,IF('JV INPUT-PARENT'!$D$1="Year 2",'JV INPUT-PARENT'!$C$22,IF('JV INPUT-PARENT'!$D$1="Year 3",'JV INPUT-PARENT'!$D$22,IF('JV INPUT-PARENT'!$D$1="year 4",'JV INPUT-PARENT'!$E$22,IF('JV INPUT-PARENT'!$D$1="year 5",'JV INPUT-PARENT'!$F$22,IF('JV INPUT-PARENT'!$D$1="total",'JV INPUT-PARENT'!$G$22,0)))))),2))</f>
        <v/>
      </c>
      <c r="M24" t="str">
        <f t="shared" si="9"/>
        <v/>
      </c>
      <c r="N24" s="68"/>
    </row>
    <row r="25" spans="2:14">
      <c r="B25" t="str">
        <f t="shared" si="0"/>
        <v/>
      </c>
      <c r="C25" t="str">
        <f t="shared" si="1"/>
        <v/>
      </c>
      <c r="D25" t="str">
        <f t="shared" si="2"/>
        <v/>
      </c>
      <c r="E25" t="str">
        <f t="shared" si="8"/>
        <v/>
      </c>
      <c r="F25" t="str">
        <f>IF(L25="","",TEXT(+'4-digit budget'!$C$10,0))</f>
        <v/>
      </c>
      <c r="G25" t="str">
        <f>IF(L25="","",TEXT('JV INPUT-PARENT'!A23,0))</f>
        <v/>
      </c>
      <c r="H25" t="str">
        <f>IF(L25="","",TEXT(+'4-digit budget'!$F$14,0))</f>
        <v/>
      </c>
      <c r="I25" s="68"/>
      <c r="J25" s="68"/>
      <c r="K25" t="str">
        <f t="shared" si="3"/>
        <v/>
      </c>
      <c r="L25" s="69" t="str">
        <f>IF(ROUND(IF('JV INPUT-PARENT'!$D$1="Year 1",'JV INPUT-PARENT'!$B$23,IF('JV INPUT-PARENT'!$D$1="Year 2",'JV INPUT-PARENT'!$C$23,IF('JV INPUT-PARENT'!$D$1="Year 3",'JV INPUT-PARENT'!$D$23,IF('JV INPUT-PARENT'!$D$1="year 4",'JV INPUT-PARENT'!$E$23,IF('JV INPUT-PARENT'!$D$1="year 5",'JV INPUT-PARENT'!$F$23,IF('JV INPUT-PARENT'!$D$1="total",'JV INPUT-PARENT'!$G$23,0)))))),2)=0,"",ROUND(IF('JV INPUT-PARENT'!$D$1="Year 1",'JV INPUT-PARENT'!$B$23,IF('JV INPUT-PARENT'!$D$1="Year 2",'JV INPUT-PARENT'!$C$23,IF('JV INPUT-PARENT'!$D$1="Year 3",'JV INPUT-PARENT'!$D$23,IF('JV INPUT-PARENT'!$D$1="year 4",'JV INPUT-PARENT'!$E$23,IF('JV INPUT-PARENT'!$D$1="year 5",'JV INPUT-PARENT'!$F$23,IF('JV INPUT-PARENT'!$D$1="total",'JV INPUT-PARENT'!$G$23,0)))))),2))</f>
        <v/>
      </c>
      <c r="M25" t="str">
        <f t="shared" si="9"/>
        <v/>
      </c>
      <c r="N25" s="68"/>
    </row>
    <row r="26" spans="2:14">
      <c r="B26" t="str">
        <f t="shared" si="0"/>
        <v/>
      </c>
      <c r="C26" t="str">
        <f t="shared" si="1"/>
        <v/>
      </c>
      <c r="D26" t="str">
        <f t="shared" si="2"/>
        <v/>
      </c>
      <c r="E26" t="str">
        <f t="shared" si="8"/>
        <v/>
      </c>
      <c r="F26" t="str">
        <f>IF(L26="","",TEXT(+'4-digit budget'!$C$10,0))</f>
        <v/>
      </c>
      <c r="G26" t="str">
        <f>IF(L26="","",TEXT('JV INPUT-PARENT'!A24,0))</f>
        <v/>
      </c>
      <c r="H26" t="str">
        <f>IF(L26="","",TEXT(+'4-digit budget'!$F$14,0))</f>
        <v/>
      </c>
      <c r="I26" s="68"/>
      <c r="J26" s="68"/>
      <c r="K26" t="str">
        <f t="shared" si="3"/>
        <v/>
      </c>
      <c r="L26" s="69" t="str">
        <f>IF(ROUND(IF('JV INPUT-PARENT'!$D$1="Year 1",'JV INPUT-PARENT'!$B$24,IF('JV INPUT-PARENT'!$D$1="Year 2",'JV INPUT-PARENT'!$C$24,IF('JV INPUT-PARENT'!$D$1="Year 3",'JV INPUT-PARENT'!$D$24,IF('JV INPUT-PARENT'!$D$1="year 4",'JV INPUT-PARENT'!$E$24,IF('JV INPUT-PARENT'!$D$1="year 5",'JV INPUT-PARENT'!$F$24,IF('JV INPUT-PARENT'!$D$1="total",'JV INPUT-PARENT'!$G$24,0)))))),2)=0,"",ROUND(IF('JV INPUT-PARENT'!$D$1="Year 1",'JV INPUT-PARENT'!$B$24,IF('JV INPUT-PARENT'!$D$1="Year 2",'JV INPUT-PARENT'!$C$24,IF('JV INPUT-PARENT'!$D$1="Year 3",'JV INPUT-PARENT'!$D$24,IF('JV INPUT-PARENT'!$D$1="year 4",'JV INPUT-PARENT'!$E$24,IF('JV INPUT-PARENT'!$D$1="year 5",'JV INPUT-PARENT'!$F$24,IF('JV INPUT-PARENT'!$D$1="total",'JV INPUT-PARENT'!$G$24,0)))))),2))</f>
        <v/>
      </c>
      <c r="M26" t="str">
        <f t="shared" si="9"/>
        <v/>
      </c>
      <c r="N26" s="68"/>
    </row>
    <row r="27" spans="2:14">
      <c r="B27" t="str">
        <f t="shared" si="0"/>
        <v/>
      </c>
      <c r="C27" t="str">
        <f t="shared" si="1"/>
        <v/>
      </c>
      <c r="D27" t="str">
        <f t="shared" si="2"/>
        <v/>
      </c>
      <c r="E27" t="str">
        <f t="shared" si="8"/>
        <v/>
      </c>
      <c r="F27" t="str">
        <f>IF(L27="","",TEXT(+'4-digit budget'!$C$10,0))</f>
        <v/>
      </c>
      <c r="G27" t="str">
        <f>IF(L27="","",TEXT('JV INPUT-PARENT'!A25,0))</f>
        <v/>
      </c>
      <c r="H27" t="str">
        <f>IF(L27="","",TEXT(+'4-digit budget'!$F$14,0))</f>
        <v/>
      </c>
      <c r="I27" s="68"/>
      <c r="J27" s="68"/>
      <c r="K27" t="str">
        <f t="shared" si="3"/>
        <v/>
      </c>
      <c r="L27" s="69" t="str">
        <f>IF(ROUND(IF('JV INPUT-PARENT'!$D$1="Year 1",'JV INPUT-PARENT'!$B$25,IF('JV INPUT-PARENT'!$D$1="Year 2",'JV INPUT-PARENT'!$C$25,IF('JV INPUT-PARENT'!$D$1="Year 3",'JV INPUT-PARENT'!$D$25,IF('JV INPUT-PARENT'!$D$1="year 4",'JV INPUT-PARENT'!$E$25,IF('JV INPUT-PARENT'!$D$1="year 5",'JV INPUT-PARENT'!$F$25,IF('JV INPUT-PARENT'!$D$1="total",'JV INPUT-PARENT'!$G$25,0)))))),2)=0,"",ROUND(IF('JV INPUT-PARENT'!$D$1="Year 1",'JV INPUT-PARENT'!$B$25,IF('JV INPUT-PARENT'!$D$1="Year 2",'JV INPUT-PARENT'!$C$25,IF('JV INPUT-PARENT'!$D$1="Year 3",'JV INPUT-PARENT'!$D$25,IF('JV INPUT-PARENT'!$D$1="year 4",'JV INPUT-PARENT'!$E$25,IF('JV INPUT-PARENT'!$D$1="year 5",'JV INPUT-PARENT'!$F$25,IF('JV INPUT-PARENT'!$D$1="total",'JV INPUT-PARENT'!$G$25,0)))))),2))</f>
        <v/>
      </c>
      <c r="M27" t="str">
        <f t="shared" si="9"/>
        <v/>
      </c>
      <c r="N27" s="68"/>
    </row>
    <row r="28" spans="2:14">
      <c r="B28" t="str">
        <f t="shared" si="0"/>
        <v/>
      </c>
      <c r="C28" t="str">
        <f t="shared" si="1"/>
        <v/>
      </c>
      <c r="D28" t="str">
        <f t="shared" si="2"/>
        <v/>
      </c>
      <c r="E28" t="str">
        <f t="shared" si="8"/>
        <v/>
      </c>
      <c r="F28" t="str">
        <f>IF(L28="","",TEXT(+'4-digit budget'!$C$10,0))</f>
        <v/>
      </c>
      <c r="G28" t="str">
        <f>IF(L28="","",TEXT('JV INPUT-PARENT'!A26,0))</f>
        <v/>
      </c>
      <c r="H28" t="str">
        <f>IF(L28="","",TEXT(+'4-digit budget'!$F$14,0))</f>
        <v/>
      </c>
      <c r="I28" s="68"/>
      <c r="J28" s="68"/>
      <c r="K28" t="str">
        <f t="shared" si="3"/>
        <v/>
      </c>
      <c r="L28" s="69" t="str">
        <f>IF(ROUND(IF('JV INPUT-PARENT'!$D$1="Year 1",'JV INPUT-PARENT'!$B$26,IF('JV INPUT-PARENT'!$D$1="Year 2",'JV INPUT-PARENT'!$C$26,IF('JV INPUT-PARENT'!$D$1="Year 3",'JV INPUT-PARENT'!$D$26,IF('JV INPUT-PARENT'!$D$1="year 4",'JV INPUT-PARENT'!$E$26,IF('JV INPUT-PARENT'!$D$1="year 5",'JV INPUT-PARENT'!$F$26,IF('JV INPUT-PARENT'!$D$1="total",'JV INPUT-PARENT'!$G$26,0)))))),2)=0,"",ROUND(IF('JV INPUT-PARENT'!$D$1="Year 1",'JV INPUT-PARENT'!$B$26,IF('JV INPUT-PARENT'!$D$1="Year 2",'JV INPUT-PARENT'!$C$26,IF('JV INPUT-PARENT'!$D$1="Year 3",'JV INPUT-PARENT'!$D$26,IF('JV INPUT-PARENT'!$D$1="year 4",'JV INPUT-PARENT'!$E$26,IF('JV INPUT-PARENT'!$D$1="year 5",'JV INPUT-PARENT'!$F$26,IF('JV INPUT-PARENT'!$D$1="total",'JV INPUT-PARENT'!$G$26,0)))))),2))</f>
        <v/>
      </c>
      <c r="M28" t="str">
        <f t="shared" si="9"/>
        <v/>
      </c>
      <c r="N28" s="68"/>
    </row>
    <row r="29" spans="2:14">
      <c r="B29" t="str">
        <f t="shared" si="0"/>
        <v/>
      </c>
      <c r="C29" t="str">
        <f t="shared" si="1"/>
        <v/>
      </c>
      <c r="D29" t="str">
        <f t="shared" si="2"/>
        <v/>
      </c>
      <c r="E29" t="str">
        <f t="shared" si="8"/>
        <v/>
      </c>
      <c r="F29" t="str">
        <f>IF(L29="","",TEXT(+'4-digit budget'!$C$10,0))</f>
        <v/>
      </c>
      <c r="G29" t="str">
        <f>IF(L29="","",TEXT('JV INPUT-PARENT'!A27,0))</f>
        <v/>
      </c>
      <c r="H29" t="str">
        <f>IF(L29="","",TEXT(+'4-digit budget'!$F$14,0))</f>
        <v/>
      </c>
      <c r="I29" s="68"/>
      <c r="J29" s="68"/>
      <c r="K29" t="str">
        <f t="shared" si="3"/>
        <v/>
      </c>
      <c r="L29" s="69" t="str">
        <f>IF(ROUND(IF('JV INPUT-PARENT'!$D$1="Year 1",'JV INPUT-PARENT'!$B$27,IF('JV INPUT-PARENT'!$D$1="Year 2",'JV INPUT-PARENT'!$C$27,IF('JV INPUT-PARENT'!$D$1="Year 3",'JV INPUT-PARENT'!$D$27,IF('JV INPUT-PARENT'!$D$1="year 4",'JV INPUT-PARENT'!$E$27,IF('JV INPUT-PARENT'!$D$1="year 5",'JV INPUT-PARENT'!$F$27,IF('JV INPUT-PARENT'!$D$1="total",'JV INPUT-PARENT'!$G$27,0)))))),2)=0,"",ROUND(IF('JV INPUT-PARENT'!$D$1="Year 1",'JV INPUT-PARENT'!$B$27,IF('JV INPUT-PARENT'!$D$1="Year 2",'JV INPUT-PARENT'!$C$27,IF('JV INPUT-PARENT'!$D$1="Year 3",'JV INPUT-PARENT'!$D$27,IF('JV INPUT-PARENT'!$D$1="year 4",'JV INPUT-PARENT'!$E$27,IF('JV INPUT-PARENT'!$D$1="year 5",'JV INPUT-PARENT'!$F$27,IF('JV INPUT-PARENT'!$D$1="total",'JV INPUT-PARENT'!$G$27,0)))))),2))</f>
        <v/>
      </c>
      <c r="M29" t="str">
        <f t="shared" si="9"/>
        <v/>
      </c>
      <c r="N29" s="68"/>
    </row>
    <row r="30" spans="2:14">
      <c r="B30" t="str">
        <f t="shared" si="0"/>
        <v/>
      </c>
      <c r="C30" t="str">
        <f t="shared" si="1"/>
        <v/>
      </c>
      <c r="D30" t="str">
        <f t="shared" si="2"/>
        <v/>
      </c>
      <c r="E30" t="str">
        <f t="shared" si="8"/>
        <v/>
      </c>
      <c r="F30" t="str">
        <f>IF(L30="","",TEXT(+'4-digit budget'!$C$10,0))</f>
        <v/>
      </c>
      <c r="G30" t="str">
        <f>IF(L30="","",TEXT('JV INPUT-PARENT'!A28,0))</f>
        <v/>
      </c>
      <c r="H30" t="str">
        <f>IF(L30="","",TEXT(+'4-digit budget'!$F$14,0))</f>
        <v/>
      </c>
      <c r="I30" s="68"/>
      <c r="J30" s="68"/>
      <c r="K30" t="str">
        <f t="shared" si="3"/>
        <v/>
      </c>
      <c r="L30" s="69" t="str">
        <f>IF(ROUND(IF('JV INPUT-PARENT'!$D$1="Year 1",'JV INPUT-PARENT'!$B$28,IF('JV INPUT-PARENT'!$D$1="Year 2",'JV INPUT-PARENT'!$C$28,IF('JV INPUT-PARENT'!$D$1="Year 3",'JV INPUT-PARENT'!$D$28,IF('JV INPUT-PARENT'!$D$1="year 4",'JV INPUT-PARENT'!$E$28,IF('JV INPUT-PARENT'!$D$1="year 5",'JV INPUT-PARENT'!$F$28,IF('JV INPUT-PARENT'!$D$1="total",'JV INPUT-PARENT'!$G$28,0)))))),2)=0,"",ROUND(IF('JV INPUT-PARENT'!$D$1="Year 1",'JV INPUT-PARENT'!$B$28,IF('JV INPUT-PARENT'!$D$1="Year 2",'JV INPUT-PARENT'!$C$28,IF('JV INPUT-PARENT'!$D$1="Year 3",'JV INPUT-PARENT'!$D$28,IF('JV INPUT-PARENT'!$D$1="year 4",'JV INPUT-PARENT'!$E$28,IF('JV INPUT-PARENT'!$D$1="year 5",'JV INPUT-PARENT'!$F$28,IF('JV INPUT-PARENT'!$D$1="total",'JV INPUT-PARENT'!$G$28,0)))))),2))</f>
        <v/>
      </c>
      <c r="M30" t="str">
        <f t="shared" si="9"/>
        <v/>
      </c>
      <c r="N30" s="68"/>
    </row>
    <row r="31" spans="2:14">
      <c r="B31" t="str">
        <f t="shared" si="0"/>
        <v/>
      </c>
      <c r="C31" t="str">
        <f t="shared" si="1"/>
        <v/>
      </c>
      <c r="D31" t="str">
        <f t="shared" si="2"/>
        <v/>
      </c>
      <c r="E31" t="str">
        <f t="shared" si="8"/>
        <v/>
      </c>
      <c r="F31" t="str">
        <f>IF(L31="","",TEXT(+'4-digit budget'!$C$10,0))</f>
        <v/>
      </c>
      <c r="G31" t="str">
        <f>IF(L31="","",TEXT('JV INPUT-PARENT'!A29,0))</f>
        <v/>
      </c>
      <c r="H31" t="str">
        <f>IF(L31="","",TEXT(+'4-digit budget'!$F$14,0))</f>
        <v/>
      </c>
      <c r="I31" s="68"/>
      <c r="J31" s="68"/>
      <c r="K31" t="str">
        <f t="shared" si="3"/>
        <v/>
      </c>
      <c r="L31" s="69" t="str">
        <f>IF(ROUND(IF('JV INPUT-PARENT'!$D$1="Year 1",'JV INPUT-PARENT'!$B$29,IF('JV INPUT-PARENT'!$D$1="Year 2",'JV INPUT-PARENT'!$C$29,IF('JV INPUT-PARENT'!$D$1="Year 3",'JV INPUT-PARENT'!$D$29,IF('JV INPUT-PARENT'!$D$1="year 4",'JV INPUT-PARENT'!$E$29,IF('JV INPUT-PARENT'!$D$1="year 5",'JV INPUT-PARENT'!$F$29,IF('JV INPUT-PARENT'!$D$1="total",'JV INPUT-PARENT'!$G$29,0)))))),2)=0,"",ROUND(IF('JV INPUT-PARENT'!$D$1="Year 1",'JV INPUT-PARENT'!$B$29,IF('JV INPUT-PARENT'!$D$1="Year 2",'JV INPUT-PARENT'!$C$29,IF('JV INPUT-PARENT'!$D$1="Year 3",'JV INPUT-PARENT'!$D$29,IF('JV INPUT-PARENT'!$D$1="year 4",'JV INPUT-PARENT'!$E$29,IF('JV INPUT-PARENT'!$D$1="year 5",'JV INPUT-PARENT'!$F$29,IF('JV INPUT-PARENT'!$D$1="total",'JV INPUT-PARENT'!$G$29,0)))))),2))</f>
        <v/>
      </c>
      <c r="M31" t="str">
        <f t="shared" si="9"/>
        <v/>
      </c>
      <c r="N31" s="68"/>
    </row>
    <row r="32" spans="2:14">
      <c r="B32" t="str">
        <f t="shared" si="0"/>
        <v/>
      </c>
      <c r="C32" t="str">
        <f t="shared" si="1"/>
        <v/>
      </c>
      <c r="D32" t="str">
        <f t="shared" si="2"/>
        <v/>
      </c>
      <c r="E32" t="str">
        <f t="shared" si="8"/>
        <v/>
      </c>
      <c r="F32" t="str">
        <f>IF(L32="","",TEXT(+'4-digit budget'!$C$10,0))</f>
        <v/>
      </c>
      <c r="G32" t="str">
        <f>IF(L32="","",TEXT('JV INPUT-PARENT'!A30,0))</f>
        <v/>
      </c>
      <c r="H32" t="str">
        <f>IF(L32="","",TEXT(+'4-digit budget'!$F$14,0))</f>
        <v/>
      </c>
      <c r="I32" s="68"/>
      <c r="J32" s="68"/>
      <c r="K32" t="str">
        <f t="shared" si="3"/>
        <v/>
      </c>
      <c r="L32" s="69" t="str">
        <f>IF(ROUND(IF('JV INPUT-PARENT'!$D$1="Year 1",'JV INPUT-PARENT'!$B$30,IF('JV INPUT-PARENT'!$D$1="Year 2",'JV INPUT-PARENT'!$C$30,IF('JV INPUT-PARENT'!$D$1="Year 3",'JV INPUT-PARENT'!$D$30,IF('JV INPUT-PARENT'!$D$1="year 4",'JV INPUT-PARENT'!$E$30,IF('JV INPUT-PARENT'!$D$1="year 5",'JV INPUT-PARENT'!$F$30,IF('JV INPUT-PARENT'!$D$1="total",'JV INPUT-PARENT'!$G$30,0)))))),2)=0,"",ROUND(IF('JV INPUT-PARENT'!$D$1="Year 1",'JV INPUT-PARENT'!$B$30,IF('JV INPUT-PARENT'!$D$1="Year 2",'JV INPUT-PARENT'!$C$30,IF('JV INPUT-PARENT'!$D$1="Year 3",'JV INPUT-PARENT'!$D$30,IF('JV INPUT-PARENT'!$D$1="year 4",'JV INPUT-PARENT'!$E$30,IF('JV INPUT-PARENT'!$D$1="year 5",'JV INPUT-PARENT'!$F$30,IF('JV INPUT-PARENT'!$D$1="total",'JV INPUT-PARENT'!$G$30,0)))))),2))</f>
        <v/>
      </c>
      <c r="M32" t="str">
        <f t="shared" si="9"/>
        <v/>
      </c>
      <c r="N32" s="68"/>
    </row>
    <row r="33" spans="1:15">
      <c r="B33" t="str">
        <f t="shared" si="0"/>
        <v/>
      </c>
      <c r="C33" t="str">
        <f t="shared" si="1"/>
        <v/>
      </c>
      <c r="D33" t="str">
        <f t="shared" si="2"/>
        <v/>
      </c>
      <c r="E33" t="str">
        <f t="shared" si="8"/>
        <v/>
      </c>
      <c r="F33" t="str">
        <f>IF(L33="","",TEXT(+'4-digit budget'!$C$10,0))</f>
        <v/>
      </c>
      <c r="G33" t="str">
        <f>IF(L33="","",TEXT('JV INPUT-PARENT'!A31,0))</f>
        <v/>
      </c>
      <c r="H33" t="str">
        <f>IF(L33="","",TEXT(+'4-digit budget'!$F$14,0))</f>
        <v/>
      </c>
      <c r="I33" s="68"/>
      <c r="J33" s="68"/>
      <c r="K33" t="str">
        <f t="shared" si="3"/>
        <v/>
      </c>
      <c r="L33" s="69" t="str">
        <f>IF(ROUND(IF('JV INPUT-PARENT'!$D$1="Year 1",'JV INPUT-PARENT'!$B$31,IF('JV INPUT-PARENT'!$D$1="Year 2",'JV INPUT-PARENT'!$C$31,IF('JV INPUT-PARENT'!$D$1="Year 3",'JV INPUT-PARENT'!$D$31,IF('JV INPUT-PARENT'!$D$1="year 4",'JV INPUT-PARENT'!$E$31,IF('JV INPUT-PARENT'!$D$1="year 5",'JV INPUT-PARENT'!$F$31,IF('JV INPUT-PARENT'!$D$1="total",'JV INPUT-PARENT'!$G$31,0)))))),2)=0,"",ROUND(IF('JV INPUT-PARENT'!$D$1="Year 1",'JV INPUT-PARENT'!$B$31,IF('JV INPUT-PARENT'!$D$1="Year 2",'JV INPUT-PARENT'!$C$31,IF('JV INPUT-PARENT'!$D$1="Year 3",'JV INPUT-PARENT'!$D$31,IF('JV INPUT-PARENT'!$D$1="year 4",'JV INPUT-PARENT'!$E$31,IF('JV INPUT-PARENT'!$D$1="year 5",'JV INPUT-PARENT'!$F$31,IF('JV INPUT-PARENT'!$D$1="total",'JV INPUT-PARENT'!$G$31,0)))))),2))</f>
        <v/>
      </c>
      <c r="M33" t="str">
        <f t="shared" si="9"/>
        <v/>
      </c>
      <c r="N33" s="68"/>
      <c r="O33" s="67">
        <f>SUM(L7:L33)</f>
        <v>0</v>
      </c>
    </row>
    <row r="34" spans="1:15">
      <c r="B34" s="68"/>
      <c r="C34" s="68"/>
      <c r="D34" s="68"/>
      <c r="E34" s="68"/>
      <c r="F34" s="68"/>
      <c r="H34" s="68"/>
      <c r="I34" s="68"/>
      <c r="J34" s="68"/>
      <c r="K34" s="68"/>
      <c r="L34" s="69"/>
      <c r="M34" s="68"/>
      <c r="N34" s="68"/>
    </row>
    <row r="35" spans="1:15">
      <c r="A35" s="65" t="s">
        <v>188</v>
      </c>
      <c r="B35" s="68"/>
      <c r="C35" s="68"/>
      <c r="D35" s="68"/>
      <c r="E35" s="68"/>
      <c r="F35" s="68"/>
      <c r="H35" s="68"/>
      <c r="I35" s="68"/>
      <c r="J35" s="68"/>
      <c r="K35" s="68"/>
      <c r="L35" s="69"/>
      <c r="M35" s="68"/>
      <c r="N35" s="68"/>
    </row>
    <row r="36" spans="1:15">
      <c r="B36" s="68" t="s">
        <v>158</v>
      </c>
      <c r="C36" s="68" t="s">
        <v>159</v>
      </c>
      <c r="D36" s="68" t="s">
        <v>160</v>
      </c>
      <c r="E36" s="68" t="s">
        <v>161</v>
      </c>
      <c r="F36" s="68" t="s">
        <v>162</v>
      </c>
      <c r="G36" s="68" t="s">
        <v>163</v>
      </c>
      <c r="H36" s="68" t="s">
        <v>164</v>
      </c>
      <c r="I36" s="68" t="s">
        <v>165</v>
      </c>
      <c r="J36" s="68" t="s">
        <v>166</v>
      </c>
      <c r="K36" s="68" t="s">
        <v>167</v>
      </c>
      <c r="L36" s="69" t="s">
        <v>168</v>
      </c>
      <c r="M36" s="68" t="s">
        <v>169</v>
      </c>
      <c r="N36" s="68" t="s">
        <v>170</v>
      </c>
    </row>
    <row r="37" spans="1:15">
      <c r="B37" t="str">
        <f t="shared" ref="B37:B44" si="10">IF(L37="","","05")</f>
        <v/>
      </c>
      <c r="C37" t="str">
        <f t="shared" ref="C37:C44" si="11">IF(L37="","","BD01")</f>
        <v/>
      </c>
      <c r="D37" t="str">
        <f t="shared" ref="D37:D44" si="12">IF(L37="","","A")</f>
        <v/>
      </c>
      <c r="E37" s="70"/>
      <c r="F37" t="str">
        <f>IF(L37="","",TEXT(+'4-digit budget'!$C$10,0))</f>
        <v/>
      </c>
      <c r="G37" t="str">
        <f>IF(L37="","",TEXT('JV INPUT-PARENT'!A35,0))</f>
        <v/>
      </c>
      <c r="H37" t="str">
        <f>IF(L37="","",TEXT(+'4-digit budget'!$F$14,0))</f>
        <v/>
      </c>
      <c r="I37" s="68"/>
      <c r="J37" s="68"/>
      <c r="K37" t="str">
        <f t="shared" ref="K37:K44" si="13">IF(L37="","","+")</f>
        <v/>
      </c>
      <c r="L37" s="69" t="str">
        <f>IF(ROUND(IF('JV INPUT-PARENT'!$D$1="Year 1",'JV INPUT-PARENT'!$B$35,IF('JV INPUT-PARENT'!$D$1="Year 2",'JV INPUT-PARENT'!$C$35,IF('JV INPUT-PARENT'!$D$1="Year 3",'JV INPUT-PARENT'!$D$35,IF('JV INPUT-PARENT'!$D$1="year 4",'JV INPUT-PARENT'!$E$35,IF('JV INPUT-PARENT'!$D$1="year 5",'JV INPUT-PARENT'!$F$35,IF('JV INPUT-PARENT'!$D$1="total",'JV INPUT-PARENT'!$G$35,0)))))),2)=0,"",ROUND(IF('JV INPUT-PARENT'!$D$1="Year 1",'JV INPUT-PARENT'!$B$35,IF('JV INPUT-PARENT'!$D$1="Year 2",'JV INPUT-PARENT'!$C$35,IF('JV INPUT-PARENT'!$D$1="Year 3",'JV INPUT-PARENT'!$D$35,IF('JV INPUT-PARENT'!$D$1="year 4",'JV INPUT-PARENT'!$E$35,IF('JV INPUT-PARENT'!$D$1="year 5",'JV INPUT-PARENT'!$F$35,IF('JV INPUT-PARENT'!$D$1="total",'JV INPUT-PARENT'!$G$35,0)))))),2))</f>
        <v/>
      </c>
      <c r="M37" t="str">
        <f t="shared" ref="M37:M44" si="14">IF(L37="","",$M$7)</f>
        <v/>
      </c>
    </row>
    <row r="38" spans="1:15">
      <c r="B38" t="str">
        <f t="shared" si="10"/>
        <v/>
      </c>
      <c r="C38" t="str">
        <f t="shared" si="11"/>
        <v/>
      </c>
      <c r="D38" t="str">
        <f t="shared" si="12"/>
        <v/>
      </c>
      <c r="E38" t="str">
        <f>IF(L38="","",$E$37)</f>
        <v/>
      </c>
      <c r="F38" t="str">
        <f>IF(L38="","",TEXT(+'4-digit budget'!$C$10,0))</f>
        <v/>
      </c>
      <c r="G38" t="str">
        <f>IF(L38="","",TEXT('JV INPUT-PARENT'!A36,0))</f>
        <v/>
      </c>
      <c r="H38" t="str">
        <f>IF(L38="","",TEXT(+'4-digit budget'!$F$14,0))</f>
        <v/>
      </c>
      <c r="I38" s="68"/>
      <c r="J38" s="68"/>
      <c r="K38" t="str">
        <f t="shared" si="13"/>
        <v/>
      </c>
      <c r="L38" s="69" t="str">
        <f>IF(ROUND(IF('JV INPUT-PARENT'!$D$1="Year 1",'JV INPUT-PARENT'!$B$36,IF('JV INPUT-PARENT'!$D$1="Year 2",'JV INPUT-PARENT'!$C$36,IF('JV INPUT-PARENT'!$D$1="Year 3",'JV INPUT-PARENT'!$D$36,IF('JV INPUT-PARENT'!$D$1="year 4",'JV INPUT-PARENT'!$E$36,IF('JV INPUT-PARENT'!$D$1="year 5",'JV INPUT-PARENT'!$F$36,IF('JV INPUT-PARENT'!$D$1="total",'JV INPUT-PARENT'!$G$36,0)))))),2)=0,"",ROUND(IF('JV INPUT-PARENT'!$D$1="Year 1",'JV INPUT-PARENT'!$B$36,IF('JV INPUT-PARENT'!$D$1="Year 2",'JV INPUT-PARENT'!$C$36,IF('JV INPUT-PARENT'!$D$1="Year 3",'JV INPUT-PARENT'!$D$36,IF('JV INPUT-PARENT'!$D$1="year 4",'JV INPUT-PARENT'!$E$36,IF('JV INPUT-PARENT'!$D$1="year 5",'JV INPUT-PARENT'!$F$36,IF('JV INPUT-PARENT'!$D$1="total",'JV INPUT-PARENT'!$G$36,0)))))),2))</f>
        <v/>
      </c>
      <c r="M38" t="str">
        <f t="shared" si="14"/>
        <v/>
      </c>
    </row>
    <row r="39" spans="1:15">
      <c r="B39" t="str">
        <f t="shared" si="10"/>
        <v/>
      </c>
      <c r="C39" t="str">
        <f t="shared" si="11"/>
        <v/>
      </c>
      <c r="D39" t="str">
        <f t="shared" si="12"/>
        <v/>
      </c>
      <c r="E39" t="str">
        <f t="shared" ref="E39:E44" si="15">IF(L39="","",$E$37)</f>
        <v/>
      </c>
      <c r="F39" t="str">
        <f>IF(L39="","",TEXT(+'4-digit budget'!$C$10,0))</f>
        <v/>
      </c>
      <c r="G39" t="str">
        <f>IF(L39="","",TEXT('JV INPUT-PARENT'!A37,0))</f>
        <v/>
      </c>
      <c r="H39" t="str">
        <f>IF(L39="","",TEXT(+'4-digit budget'!$F$14,0))</f>
        <v/>
      </c>
      <c r="I39" s="68"/>
      <c r="J39" s="68"/>
      <c r="K39" t="str">
        <f t="shared" si="13"/>
        <v/>
      </c>
      <c r="L39" s="69" t="str">
        <f>IF(ROUND(IF('JV INPUT-PARENT'!$D$1="Year 1",'JV INPUT-PARENT'!$B$37,IF('JV INPUT-PARENT'!$D$1="Year 2",'JV INPUT-PARENT'!$C$37,IF('JV INPUT-PARENT'!$D$1="Year 3",'JV INPUT-PARENT'!$D$37,IF('JV INPUT-PARENT'!$D$1="year 4",'JV INPUT-PARENT'!$E$37,IF('JV INPUT-PARENT'!$D$1="year 5",'JV INPUT-PARENT'!$F$37,IF('JV INPUT-PARENT'!$D$1="total",'JV INPUT-PARENT'!$G$37,0)))))),2)=0,"",ROUND(IF('JV INPUT-PARENT'!$D$1="Year 1",'JV INPUT-PARENT'!$B$37,IF('JV INPUT-PARENT'!$D$1="Year 2",'JV INPUT-PARENT'!$C$37,IF('JV INPUT-PARENT'!$D$1="Year 3",'JV INPUT-PARENT'!$D$37,IF('JV INPUT-PARENT'!$D$1="year 4",'JV INPUT-PARENT'!$E$37,IF('JV INPUT-PARENT'!$D$1="year 5",'JV INPUT-PARENT'!$F$37,IF('JV INPUT-PARENT'!$D$1="total",'JV INPUT-PARENT'!$G$37,0)))))),2))</f>
        <v/>
      </c>
      <c r="M39" t="str">
        <f t="shared" si="14"/>
        <v/>
      </c>
    </row>
    <row r="40" spans="1:15">
      <c r="B40" t="str">
        <f t="shared" si="10"/>
        <v/>
      </c>
      <c r="C40" t="str">
        <f t="shared" si="11"/>
        <v/>
      </c>
      <c r="D40" t="str">
        <f t="shared" si="12"/>
        <v/>
      </c>
      <c r="E40" t="str">
        <f t="shared" si="15"/>
        <v/>
      </c>
      <c r="F40" t="str">
        <f>IF(L40="","",TEXT(+'4-digit budget'!$C$10,0))</f>
        <v/>
      </c>
      <c r="G40" t="str">
        <f>IF(L40="","",TEXT('JV INPUT-PARENT'!A38,0))</f>
        <v/>
      </c>
      <c r="H40" t="str">
        <f>IF(L40="","",TEXT(+'4-digit budget'!$F$14,0))</f>
        <v/>
      </c>
      <c r="I40" s="68"/>
      <c r="J40" s="68"/>
      <c r="K40" t="str">
        <f t="shared" si="13"/>
        <v/>
      </c>
      <c r="L40" s="69" t="str">
        <f>IF(ROUND(IF('JV INPUT-PARENT'!$D$1="Year 1",'JV INPUT-PARENT'!$B$38,IF('JV INPUT-PARENT'!$D$1="Year 2",'JV INPUT-PARENT'!$C$38,IF('JV INPUT-PARENT'!$D$1="Year 3",'JV INPUT-PARENT'!$D$38,IF('JV INPUT-PARENT'!$D$1="year 4",'JV INPUT-PARENT'!$E$38,IF('JV INPUT-PARENT'!$D$1="year 5",'JV INPUT-PARENT'!$F$38,IF('JV INPUT-PARENT'!$D$1="total",'JV INPUT-PARENT'!$G$38,0)))))),2)=0,"",ROUND(IF('JV INPUT-PARENT'!$D$1="Year 1",'JV INPUT-PARENT'!$B$38,IF('JV INPUT-PARENT'!$D$1="Year 2",'JV INPUT-PARENT'!$C$38,IF('JV INPUT-PARENT'!$D$1="Year 3",'JV INPUT-PARENT'!$D$38,IF('JV INPUT-PARENT'!$D$1="year 4",'JV INPUT-PARENT'!$E$38,IF('JV INPUT-PARENT'!$D$1="year 5",'JV INPUT-PARENT'!$F$38,IF('JV INPUT-PARENT'!$D$1="total",'JV INPUT-PARENT'!$G$38,0)))))),2))</f>
        <v/>
      </c>
      <c r="M40" t="str">
        <f t="shared" si="14"/>
        <v/>
      </c>
    </row>
    <row r="41" spans="1:15">
      <c r="B41" t="str">
        <f t="shared" si="10"/>
        <v/>
      </c>
      <c r="C41" t="str">
        <f t="shared" si="11"/>
        <v/>
      </c>
      <c r="D41" t="str">
        <f t="shared" si="12"/>
        <v/>
      </c>
      <c r="E41" t="str">
        <f t="shared" si="15"/>
        <v/>
      </c>
      <c r="F41" t="str">
        <f>IF(L41="","",TEXT(+'4-digit budget'!$C$10,0))</f>
        <v/>
      </c>
      <c r="G41" t="str">
        <f>IF(L41="","",TEXT('JV INPUT-PARENT'!A39,0))</f>
        <v/>
      </c>
      <c r="H41" t="str">
        <f>IF(L41="","",TEXT(+'4-digit budget'!$F$14,0))</f>
        <v/>
      </c>
      <c r="I41" s="68"/>
      <c r="J41" s="68"/>
      <c r="K41" t="str">
        <f t="shared" si="13"/>
        <v/>
      </c>
      <c r="L41" s="69" t="str">
        <f>IF(ROUND(IF('JV INPUT-PARENT'!$D$1="Year 1",'JV INPUT-PARENT'!$B$39,IF('JV INPUT-PARENT'!$D$1="Year 2",'JV INPUT-PARENT'!$C$39,IF('JV INPUT-PARENT'!$D$1="Year 3",'JV INPUT-PARENT'!$D$39,IF('JV INPUT-PARENT'!$D$1="year 4",'JV INPUT-PARENT'!$E$39,IF('JV INPUT-PARENT'!$D$1="year 5",'JV INPUT-PARENT'!$F$39,IF('JV INPUT-PARENT'!$D$1="total",'JV INPUT-PARENT'!$G$39,0)))))),2)=0,"",ROUND(IF('JV INPUT-PARENT'!$D$1="Year 1",'JV INPUT-PARENT'!$B$39,IF('JV INPUT-PARENT'!$D$1="Year 2",'JV INPUT-PARENT'!$C$39,IF('JV INPUT-PARENT'!$D$1="Year 3",'JV INPUT-PARENT'!$D$39,IF('JV INPUT-PARENT'!$D$1="year 4",'JV INPUT-PARENT'!$E$39,IF('JV INPUT-PARENT'!$D$1="year 5",'JV INPUT-PARENT'!$F$39,IF('JV INPUT-PARENT'!$D$1="total",'JV INPUT-PARENT'!$G$39,0)))))),2))</f>
        <v/>
      </c>
      <c r="M41" t="str">
        <f t="shared" si="14"/>
        <v/>
      </c>
    </row>
    <row r="42" spans="1:15">
      <c r="B42" t="str">
        <f t="shared" si="10"/>
        <v/>
      </c>
      <c r="C42" t="str">
        <f t="shared" si="11"/>
        <v/>
      </c>
      <c r="D42" t="str">
        <f t="shared" si="12"/>
        <v/>
      </c>
      <c r="E42" t="str">
        <f t="shared" si="15"/>
        <v/>
      </c>
      <c r="F42" t="str">
        <f>IF(L42="","",TEXT(+'4-digit budget'!$C$10,0))</f>
        <v/>
      </c>
      <c r="G42" t="str">
        <f>IF(L42="","",TEXT('JV INPUT-PARENT'!A40,0))</f>
        <v/>
      </c>
      <c r="H42" t="str">
        <f>IF(L42="","",TEXT(+'4-digit budget'!$F$14,0))</f>
        <v/>
      </c>
      <c r="I42" s="68"/>
      <c r="J42" s="68"/>
      <c r="K42" t="str">
        <f t="shared" si="13"/>
        <v/>
      </c>
      <c r="L42" s="69" t="str">
        <f>IF(ROUND(IF('JV INPUT-PARENT'!$D$1="Year 1",'JV INPUT-PARENT'!$B$40,IF('JV INPUT-PARENT'!$D$1="Year 2",'JV INPUT-PARENT'!$C$40,IF('JV INPUT-PARENT'!$D$1="Year 3",'JV INPUT-PARENT'!$D$40,IF('JV INPUT-PARENT'!$D$1="year 4",'JV INPUT-PARENT'!$E$40,IF('JV INPUT-PARENT'!$D$1="year 5",'JV INPUT-PARENT'!$F$40,IF('JV INPUT-PARENT'!$D$1="total",'JV INPUT-PARENT'!$G$40,0)))))),2)=0,"",ROUND(IF('JV INPUT-PARENT'!$D$1="Year 1",'JV INPUT-PARENT'!$B$40,IF('JV INPUT-PARENT'!$D$1="Year 2",'JV INPUT-PARENT'!$C$40,IF('JV INPUT-PARENT'!$D$1="Year 3",'JV INPUT-PARENT'!$D$40,IF('JV INPUT-PARENT'!$D$1="year 4",'JV INPUT-PARENT'!$E$40,IF('JV INPUT-PARENT'!$D$1="year 5",'JV INPUT-PARENT'!$F$40,IF('JV INPUT-PARENT'!$D$1="total",'JV INPUT-PARENT'!$G$40,0)))))),2))</f>
        <v/>
      </c>
      <c r="M42" t="str">
        <f t="shared" si="14"/>
        <v/>
      </c>
    </row>
    <row r="43" spans="1:15">
      <c r="B43" t="str">
        <f t="shared" si="10"/>
        <v/>
      </c>
      <c r="C43" t="str">
        <f t="shared" si="11"/>
        <v/>
      </c>
      <c r="D43" t="str">
        <f t="shared" si="12"/>
        <v/>
      </c>
      <c r="E43" t="str">
        <f t="shared" si="15"/>
        <v/>
      </c>
      <c r="F43" t="str">
        <f>IF(L43="","",TEXT(+'4-digit budget'!$C$10,0))</f>
        <v/>
      </c>
      <c r="G43" t="str">
        <f>IF(L43="","",TEXT('JV INPUT-PARENT'!A41,0))</f>
        <v/>
      </c>
      <c r="H43" t="str">
        <f>IF(L43="","",TEXT(+'4-digit budget'!$F$14,0))</f>
        <v/>
      </c>
      <c r="I43" s="68"/>
      <c r="J43" s="68"/>
      <c r="K43" t="str">
        <f t="shared" si="13"/>
        <v/>
      </c>
      <c r="L43" s="69" t="str">
        <f>IF(ROUND(IF('JV INPUT-PARENT'!$D$1="Year 1",'JV INPUT-PARENT'!$B$41,IF('JV INPUT-PARENT'!$D$1="Year 2",'JV INPUT-PARENT'!$C$41,IF('JV INPUT-PARENT'!$D$1="Year 3",'JV INPUT-PARENT'!$D$41,IF('JV INPUT-PARENT'!$D$1="year 4",'JV INPUT-PARENT'!$E$41,IF('JV INPUT-PARENT'!$D$1="year 5",'JV INPUT-PARENT'!$F$41,IF('JV INPUT-PARENT'!$D$1="total",'JV INPUT-PARENT'!$G$41,0)))))),2)=0,"",ROUND(IF('JV INPUT-PARENT'!$D$1="Year 1",'JV INPUT-PARENT'!$B$41,IF('JV INPUT-PARENT'!$D$1="Year 2",'JV INPUT-PARENT'!$C$41,IF('JV INPUT-PARENT'!$D$1="Year 3",'JV INPUT-PARENT'!$D$41,IF('JV INPUT-PARENT'!$D$1="year 4",'JV INPUT-PARENT'!$E$41,IF('JV INPUT-PARENT'!$D$1="year 5",'JV INPUT-PARENT'!$F$41,IF('JV INPUT-PARENT'!$D$1="total",'JV INPUT-PARENT'!$G$41,0)))))),2))</f>
        <v/>
      </c>
      <c r="M43" t="str">
        <f t="shared" si="14"/>
        <v/>
      </c>
    </row>
    <row r="44" spans="1:15">
      <c r="B44" t="str">
        <f t="shared" si="10"/>
        <v/>
      </c>
      <c r="C44" t="str">
        <f t="shared" si="11"/>
        <v/>
      </c>
      <c r="D44" t="str">
        <f t="shared" si="12"/>
        <v/>
      </c>
      <c r="E44" t="str">
        <f t="shared" si="15"/>
        <v/>
      </c>
      <c r="F44" t="str">
        <f>IF(L44="","",TEXT(+'4-digit budget'!$C$10,0))</f>
        <v/>
      </c>
      <c r="G44" t="str">
        <f>IF(L44="","",TEXT('JV INPUT-PARENT'!A42,0))</f>
        <v/>
      </c>
      <c r="H44" t="str">
        <f>IF(L44="","",TEXT(+'4-digit budget'!$F$14,0))</f>
        <v/>
      </c>
      <c r="I44" s="68"/>
      <c r="J44" s="68"/>
      <c r="K44" t="str">
        <f t="shared" si="13"/>
        <v/>
      </c>
      <c r="L44" s="69" t="str">
        <f>IF(ROUND(IF('JV INPUT-PARENT'!$D$1="Year 1",'JV INPUT-PARENT'!$B$42,IF('JV INPUT-PARENT'!$D$1="Year 2",'JV INPUT-PARENT'!$C$42,IF('JV INPUT-PARENT'!$D$1="Year 3",'JV INPUT-PARENT'!$D$42,IF('JV INPUT-PARENT'!$D$1="year 4",'JV INPUT-PARENT'!$E$42,IF('JV INPUT-PARENT'!$D$1="year 5",'JV INPUT-PARENT'!$F$42,IF('JV INPUT-PARENT'!$D$1="total",'JV INPUT-PARENT'!$G$42,0)))))),2)=0,"",ROUND(IF('JV INPUT-PARENT'!$D$1="Year 1",'JV INPUT-PARENT'!$B$42,IF('JV INPUT-PARENT'!$D$1="Year 2",'JV INPUT-PARENT'!$C$42,IF('JV INPUT-PARENT'!$D$1="Year 3",'JV INPUT-PARENT'!$D$42,IF('JV INPUT-PARENT'!$D$1="year 4",'JV INPUT-PARENT'!$E$42,IF('JV INPUT-PARENT'!$D$1="year 5",'JV INPUT-PARENT'!$F$42,IF('JV INPUT-PARENT'!$D$1="total",'JV INPUT-PARENT'!$G$42,0)))))),2))</f>
        <v/>
      </c>
      <c r="M44" t="str">
        <f t="shared" si="14"/>
        <v/>
      </c>
      <c r="O44" s="67">
        <f>SUM(L37:L44)</f>
        <v>0</v>
      </c>
    </row>
    <row r="47" spans="1:15">
      <c r="A47" s="65" t="s">
        <v>189</v>
      </c>
      <c r="B47" s="68"/>
      <c r="C47" s="68"/>
      <c r="D47" s="68"/>
      <c r="E47" s="68"/>
      <c r="F47" s="68"/>
      <c r="H47" s="68"/>
      <c r="I47" s="68"/>
      <c r="J47" s="68"/>
      <c r="K47" s="68"/>
      <c r="L47" s="69"/>
      <c r="M47" s="68"/>
      <c r="N47" s="68"/>
    </row>
    <row r="48" spans="1:15">
      <c r="B48" s="68" t="s">
        <v>158</v>
      </c>
      <c r="C48" s="68" t="s">
        <v>159</v>
      </c>
      <c r="D48" s="68" t="s">
        <v>160</v>
      </c>
      <c r="E48" s="68" t="s">
        <v>161</v>
      </c>
      <c r="F48" s="68" t="s">
        <v>162</v>
      </c>
      <c r="G48" s="68" t="s">
        <v>163</v>
      </c>
      <c r="H48" s="68" t="s">
        <v>164</v>
      </c>
      <c r="I48" s="68" t="s">
        <v>165</v>
      </c>
      <c r="J48" s="68" t="s">
        <v>166</v>
      </c>
      <c r="K48" s="68" t="s">
        <v>167</v>
      </c>
      <c r="L48" s="69" t="s">
        <v>168</v>
      </c>
      <c r="M48" s="68" t="s">
        <v>169</v>
      </c>
      <c r="N48" s="68" t="s">
        <v>170</v>
      </c>
    </row>
    <row r="49" spans="2:17">
      <c r="B49" t="str">
        <f>IF(L49="","","05")</f>
        <v/>
      </c>
      <c r="C49" t="str">
        <f>IF(L49="","","BD01")</f>
        <v/>
      </c>
      <c r="D49" t="str">
        <f>IF(L49="","","A")</f>
        <v/>
      </c>
      <c r="E49" s="70"/>
      <c r="F49" t="str">
        <f>IF(L49="","",TEXT(+'4-digit budget'!$C$10,0))</f>
        <v/>
      </c>
      <c r="G49" t="str">
        <f>IF(L49="","",TEXT('JV INPUT-PARENT'!A46,0))</f>
        <v/>
      </c>
      <c r="H49" t="s">
        <v>191</v>
      </c>
      <c r="I49" s="68"/>
      <c r="J49" s="68"/>
      <c r="K49" t="str">
        <f t="shared" ref="K49" si="16">IF(L49="","","+")</f>
        <v/>
      </c>
      <c r="L49" s="69" t="str">
        <f>IF(ROUND(IF('JV INPUT-PARENT'!$D$1="Year 1",'JV INPUT-PARENT'!$B$46,IF('JV INPUT-PARENT'!$D$1="Year 2",'JV INPUT-PARENT'!$C$46,IF('JV INPUT-PARENT'!$D$1="Year 3",'JV INPUT-PARENT'!$D$46,IF('JV INPUT-PARENT'!$D$1="year 4",'JV INPUT-PARENT'!$E$46,IF('JV INPUT-PARENT'!$D$1="year 5",'JV INPUT-PARENT'!$F$46,IF('JV INPUT-PARENT'!$D$1="total",'JV INPUT-PARENT'!$G$46,0)))))),2)=0,"",ROUND(IF('JV INPUT-PARENT'!$D$1="Year 1",'JV INPUT-PARENT'!$B$46,IF('JV INPUT-PARENT'!$D$1="Year 2",'JV INPUT-PARENT'!$C$46,IF('JV INPUT-PARENT'!$D$1="Year 3",'JV INPUT-PARENT'!$D$46,IF('JV INPUT-PARENT'!$D$1="year 4",'JV INPUT-PARENT'!$E$46,IF('JV INPUT-PARENT'!$D$1="year 5",'JV INPUT-PARENT'!$F$46,IF('JV INPUT-PARENT'!$D$1="total",'JV INPUT-PARENT'!$G$46,0)))))),2))</f>
        <v/>
      </c>
      <c r="M49" t="str">
        <f>IF(L49="","",$M$7)</f>
        <v/>
      </c>
      <c r="N49" s="68"/>
      <c r="O49" s="67">
        <f>SUM(L49)</f>
        <v>0</v>
      </c>
    </row>
    <row r="52" spans="2:17">
      <c r="O52" s="139">
        <f>+O33+O44+O49</f>
        <v>0</v>
      </c>
      <c r="P52" s="167"/>
      <c r="Q52" s="166"/>
    </row>
  </sheetData>
  <pageMargins left="0.45" right="0.45" top="0.5" bottom="0.5" header="0.3" footer="0.3"/>
  <pageSetup scale="7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4-digit budget</vt:lpstr>
      <vt:lpstr>DROP DOWN CHOICES</vt:lpstr>
      <vt:lpstr>GUIDANCE</vt:lpstr>
      <vt:lpstr>JV INPUT-PARENT</vt:lpstr>
      <vt:lpstr>JV INPUT-COST SHARE</vt:lpstr>
      <vt:lpstr>CGA ONLY-SSB JV</vt:lpstr>
      <vt:lpstr>'4-digit budget'!Print_Area</vt:lpstr>
      <vt:lpstr>'CGA ONLY-SSB JV'!Print_Area</vt:lpstr>
      <vt:lpstr>GUIDANCE!Print_Titles</vt:lpstr>
    </vt:vector>
  </TitlesOfParts>
  <Manager/>
  <Company>Baylor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OSP</dc:creator>
  <cp:keywords/>
  <dc:description/>
  <cp:lastModifiedBy>Gina Bailey</cp:lastModifiedBy>
  <cp:revision/>
  <cp:lastPrinted>2019-05-07T15:04:21Z</cp:lastPrinted>
  <dcterms:created xsi:type="dcterms:W3CDTF">2010-03-11T15:43:36Z</dcterms:created>
  <dcterms:modified xsi:type="dcterms:W3CDTF">2023-05-18T13:52:49Z</dcterms:modified>
  <cp:category/>
  <cp:contentStatus/>
</cp:coreProperties>
</file>