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Contracts and Grants\individual\BAILERH\FY19 4-digit budget pools\"/>
    </mc:Choice>
  </mc:AlternateContent>
  <bookViews>
    <workbookView xWindow="0" yWindow="0" windowWidth="28800" windowHeight="12300" firstSheet="1" activeTab="1"/>
  </bookViews>
  <sheets>
    <sheet name="Old" sheetId="10" state="hidden" r:id="rId1"/>
    <sheet name="Budget version 2" sheetId="8" r:id="rId2"/>
    <sheet name="CGA ONLY-SSB JV (2)" sheetId="9" r:id="rId3"/>
    <sheet name="DROP DOWN CHOICES" sheetId="4" state="hidden" r:id="rId4"/>
    <sheet name="GUIDANCE" sheetId="7" r:id="rId5"/>
  </sheets>
  <definedNames>
    <definedName name="_xlnm._FilterDatabase" localSheetId="2" hidden="1">'CGA ONLY-SSB JV (2)'!$A$7:$M$35</definedName>
    <definedName name="_xlnm.Print_Area" localSheetId="1">'Budget version 2'!$A$1:$F$51</definedName>
    <definedName name="_xlnm.Print_Area" localSheetId="2">'CGA ONLY-SSB JV (2)'!$A$7:$L$39</definedName>
    <definedName name="_xlnm.Print_Titles" localSheetId="4">GUIDANCE!$1:$1</definedName>
  </definedNames>
  <calcPr calcId="162913"/>
</workbook>
</file>

<file path=xl/calcChain.xml><?xml version="1.0" encoding="utf-8"?>
<calcChain xmlns="http://schemas.openxmlformats.org/spreadsheetml/2006/main">
  <c r="F21" i="8" l="1"/>
  <c r="K10" i="9" l="1"/>
  <c r="L10" i="9" s="1"/>
  <c r="B10" i="9" l="1"/>
  <c r="G10" i="9"/>
  <c r="C10" i="9"/>
  <c r="J10" i="9"/>
  <c r="D10" i="9"/>
  <c r="A10" i="9"/>
  <c r="E10" i="9"/>
  <c r="K34" i="9" l="1"/>
  <c r="L34" i="9" s="1"/>
  <c r="D26" i="9"/>
  <c r="F43" i="8"/>
  <c r="G34" i="9" l="1"/>
  <c r="C34" i="9"/>
  <c r="J34" i="9"/>
  <c r="B34" i="9"/>
  <c r="D34" i="9"/>
  <c r="A34" i="9"/>
  <c r="E34" i="9"/>
  <c r="K18" i="9" l="1"/>
  <c r="D18" i="9" s="1"/>
  <c r="K30" i="9" l="1"/>
  <c r="J26" i="9"/>
  <c r="C26" i="9"/>
  <c r="B26" i="9"/>
  <c r="A26" i="9"/>
  <c r="J30" i="9" l="1"/>
  <c r="D30" i="9"/>
  <c r="B30" i="9"/>
  <c r="C30" i="9"/>
  <c r="A30" i="9"/>
  <c r="K42" i="8"/>
  <c r="E50" i="8"/>
  <c r="K43" i="8" l="1"/>
  <c r="L26" i="9"/>
  <c r="K32" i="9"/>
  <c r="D32" i="9" s="1"/>
  <c r="L32" i="9" l="1"/>
  <c r="B32" i="9"/>
  <c r="A32" i="9"/>
  <c r="J32" i="9"/>
  <c r="C32" i="9"/>
  <c r="F47" i="8"/>
  <c r="K12" i="9"/>
  <c r="D12" i="9" s="1"/>
  <c r="K14" i="9"/>
  <c r="D14" i="9" s="1"/>
  <c r="K15" i="9"/>
  <c r="D15" i="9" s="1"/>
  <c r="K20" i="9"/>
  <c r="D20" i="9" s="1"/>
  <c r="K21" i="9"/>
  <c r="D21" i="9" s="1"/>
  <c r="K22" i="9"/>
  <c r="D22" i="9" s="1"/>
  <c r="K23" i="9"/>
  <c r="D23" i="9" s="1"/>
  <c r="K25" i="9"/>
  <c r="D25" i="9" s="1"/>
  <c r="K27" i="9"/>
  <c r="D27" i="9" s="1"/>
  <c r="K29" i="9"/>
  <c r="D29" i="9" s="1"/>
  <c r="K31" i="9"/>
  <c r="D31" i="9" s="1"/>
  <c r="K33" i="9"/>
  <c r="D33" i="9" s="1"/>
  <c r="C33" i="9" l="1"/>
  <c r="J33" i="9"/>
  <c r="B33" i="9"/>
  <c r="A33" i="9"/>
  <c r="J25" i="9"/>
  <c r="C25" i="9"/>
  <c r="B25" i="9"/>
  <c r="A25" i="9"/>
  <c r="C20" i="9"/>
  <c r="J20" i="9"/>
  <c r="B20" i="9"/>
  <c r="A20" i="9"/>
  <c r="C12" i="9"/>
  <c r="J12" i="9"/>
  <c r="B12" i="9"/>
  <c r="A12" i="9"/>
  <c r="A31" i="9"/>
  <c r="C31" i="9"/>
  <c r="J31" i="9"/>
  <c r="B31" i="9"/>
  <c r="B23" i="9"/>
  <c r="A23" i="9"/>
  <c r="J23" i="9"/>
  <c r="C23" i="9"/>
  <c r="A18" i="9"/>
  <c r="C18" i="9"/>
  <c r="J18" i="9"/>
  <c r="B18" i="9"/>
  <c r="J29" i="9"/>
  <c r="C29" i="9"/>
  <c r="B29" i="9"/>
  <c r="A29" i="9"/>
  <c r="A22" i="9"/>
  <c r="C22" i="9"/>
  <c r="J22" i="9"/>
  <c r="B22" i="9"/>
  <c r="B15" i="9"/>
  <c r="A15" i="9"/>
  <c r="J15" i="9"/>
  <c r="C15" i="9"/>
  <c r="B27" i="9"/>
  <c r="A27" i="9"/>
  <c r="J27" i="9"/>
  <c r="C27" i="9"/>
  <c r="J21" i="9"/>
  <c r="C21" i="9"/>
  <c r="B21" i="9"/>
  <c r="A21" i="9"/>
  <c r="A14" i="9"/>
  <c r="C14" i="9"/>
  <c r="J14" i="9"/>
  <c r="B14" i="9"/>
  <c r="L33" i="9"/>
  <c r="L21" i="9"/>
  <c r="L20" i="9"/>
  <c r="L22" i="9"/>
  <c r="L30" i="9"/>
  <c r="L18" i="9"/>
  <c r="L15" i="9"/>
  <c r="L29" i="9"/>
  <c r="L27" i="9"/>
  <c r="L14" i="9"/>
  <c r="L25" i="9"/>
  <c r="L31" i="9"/>
  <c r="L12" i="9"/>
  <c r="L23" i="9"/>
  <c r="E33" i="9"/>
  <c r="G18" i="9"/>
  <c r="E32" i="9"/>
  <c r="G27" i="9"/>
  <c r="G29" i="9"/>
  <c r="G26" i="9"/>
  <c r="G21" i="9"/>
  <c r="E25" i="9"/>
  <c r="G20" i="9"/>
  <c r="G12" i="9"/>
  <c r="E22" i="9"/>
  <c r="E14" i="9"/>
  <c r="G32" i="9"/>
  <c r="E30" i="9"/>
  <c r="E31" i="9"/>
  <c r="E23" i="9"/>
  <c r="E15" i="9"/>
  <c r="G33" i="9"/>
  <c r="G25" i="9"/>
  <c r="E29" i="9"/>
  <c r="E21" i="9"/>
  <c r="G31" i="9"/>
  <c r="G23" i="9"/>
  <c r="G15" i="9"/>
  <c r="E20" i="9"/>
  <c r="E12" i="9"/>
  <c r="G30" i="9"/>
  <c r="G22" i="9"/>
  <c r="G14" i="9"/>
  <c r="E27" i="9"/>
  <c r="E26" i="9"/>
  <c r="E18" i="9"/>
  <c r="E40" i="10"/>
  <c r="C39" i="10"/>
  <c r="B35" i="10" s="1"/>
  <c r="I4" i="10"/>
  <c r="B12" i="10" l="1"/>
  <c r="B13" i="10"/>
  <c r="B14" i="10"/>
  <c r="E41" i="10"/>
  <c r="C40" i="10" s="1"/>
  <c r="I7" i="10" s="1"/>
  <c r="B28" i="10"/>
  <c r="E30" i="10" s="1"/>
  <c r="E31" i="10" s="1"/>
  <c r="C30" i="10" s="1"/>
  <c r="B29" i="10"/>
  <c r="B36" i="10"/>
  <c r="B5" i="10"/>
  <c r="C8" i="10" s="1"/>
  <c r="B37" i="10"/>
  <c r="B6" i="10"/>
  <c r="E38" i="10"/>
  <c r="B15" i="10"/>
  <c r="B10" i="10"/>
  <c r="B34" i="10"/>
  <c r="B7" i="10"/>
  <c r="B11" i="10"/>
  <c r="C37" i="10" l="1"/>
  <c r="C16" i="10"/>
  <c r="B21" i="10" s="1"/>
  <c r="C22" i="10" s="1"/>
  <c r="I5" i="10" s="1"/>
  <c r="I3" i="10"/>
  <c r="E18" i="10" l="1"/>
  <c r="B24" i="10" s="1"/>
  <c r="C24" i="10" s="1"/>
  <c r="I6" i="10" s="1"/>
  <c r="I9" i="10" s="1"/>
  <c r="E21" i="10" l="1"/>
  <c r="K19" i="9" l="1"/>
  <c r="D19" i="9" s="1"/>
  <c r="B19" i="9" l="1"/>
  <c r="A19" i="9"/>
  <c r="J19" i="9"/>
  <c r="C19" i="9"/>
  <c r="L19" i="9"/>
  <c r="E19" i="9"/>
  <c r="G19" i="9"/>
  <c r="K8" i="9"/>
  <c r="D8" i="9" s="1"/>
  <c r="K9" i="9"/>
  <c r="D9" i="9" s="1"/>
  <c r="K11" i="9"/>
  <c r="D11" i="9" s="1"/>
  <c r="B11" i="9" l="1"/>
  <c r="A11" i="9"/>
  <c r="J11" i="9"/>
  <c r="C11" i="9"/>
  <c r="A9" i="9"/>
  <c r="C9" i="9"/>
  <c r="J9" i="9"/>
  <c r="B9" i="9"/>
  <c r="J8" i="9"/>
  <c r="C8" i="9"/>
  <c r="B8" i="9"/>
  <c r="A8" i="9"/>
  <c r="L11" i="9"/>
  <c r="L8" i="9"/>
  <c r="L9" i="9"/>
  <c r="E9" i="9"/>
  <c r="E11" i="9"/>
  <c r="E8" i="9"/>
  <c r="G11" i="9"/>
  <c r="G8" i="9"/>
  <c r="G9" i="9"/>
  <c r="K13" i="9"/>
  <c r="D13" i="9" s="1"/>
  <c r="J13" i="9" l="1"/>
  <c r="C13" i="9"/>
  <c r="B13" i="9"/>
  <c r="A13" i="9"/>
  <c r="K16" i="9"/>
  <c r="D16" i="9" s="1"/>
  <c r="F49" i="8"/>
  <c r="L13" i="9"/>
  <c r="E13" i="9"/>
  <c r="G13" i="9"/>
  <c r="K24" i="9"/>
  <c r="D24" i="9" s="1"/>
  <c r="K17" i="9"/>
  <c r="D17" i="9" s="1"/>
  <c r="K28" i="9"/>
  <c r="D28" i="9" s="1"/>
  <c r="J17" i="9" l="1"/>
  <c r="C17" i="9"/>
  <c r="B17" i="9"/>
  <c r="A17" i="9"/>
  <c r="C24" i="9"/>
  <c r="J24" i="9"/>
  <c r="B24" i="9"/>
  <c r="A24" i="9"/>
  <c r="C28" i="9"/>
  <c r="J28" i="9"/>
  <c r="B28" i="9"/>
  <c r="A28" i="9"/>
  <c r="G16" i="9"/>
  <c r="C16" i="9"/>
  <c r="J16" i="9"/>
  <c r="B16" i="9"/>
  <c r="A16" i="9"/>
  <c r="E16" i="9"/>
  <c r="L16" i="9"/>
  <c r="F50" i="8"/>
  <c r="F51" i="8" s="1"/>
  <c r="L28" i="9"/>
  <c r="L24" i="9"/>
  <c r="L17" i="9"/>
  <c r="G28" i="9"/>
  <c r="K35" i="9"/>
  <c r="D35" i="9" s="1"/>
  <c r="G24" i="9"/>
  <c r="E28" i="9"/>
  <c r="E17" i="9"/>
  <c r="E24" i="9"/>
  <c r="G17" i="9"/>
  <c r="J35" i="9" l="1"/>
  <c r="C35" i="9"/>
  <c r="B35" i="9"/>
  <c r="A35" i="9"/>
  <c r="L35" i="9"/>
  <c r="E35" i="9"/>
  <c r="G35" i="9"/>
  <c r="K38" i="9"/>
  <c r="K39" i="9" s="1"/>
</calcChain>
</file>

<file path=xl/comments1.xml><?xml version="1.0" encoding="utf-8"?>
<comments xmlns="http://schemas.openxmlformats.org/spreadsheetml/2006/main">
  <authors>
    <author>Gina Bailey</author>
  </authors>
  <commentList>
    <comment ref="G43" authorId="0" shapeId="0">
      <text>
        <r>
          <rPr>
            <b/>
            <sz val="9"/>
            <color indexed="81"/>
            <rFont val="Tahoma"/>
            <family val="2"/>
          </rPr>
          <t>Enter tuition percentage here.</t>
        </r>
        <r>
          <rPr>
            <sz val="9"/>
            <color indexed="81"/>
            <rFont val="Tahoma"/>
            <family val="2"/>
          </rPr>
          <t xml:space="preserve">
</t>
        </r>
      </text>
    </comment>
    <comment ref="E47" authorId="0" shapeId="0">
      <text>
        <r>
          <rPr>
            <b/>
            <sz val="9"/>
            <color indexed="81"/>
            <rFont val="Tahoma"/>
            <family val="2"/>
          </rPr>
          <t>Enter IC rate here</t>
        </r>
        <r>
          <rPr>
            <sz val="9"/>
            <color indexed="81"/>
            <rFont val="Tahoma"/>
            <family val="2"/>
          </rPr>
          <t xml:space="preserve">
</t>
        </r>
      </text>
    </comment>
    <comment ref="G50" authorId="0" shapeId="0">
      <text>
        <r>
          <rPr>
            <b/>
            <sz val="9"/>
            <color indexed="81"/>
            <rFont val="Tahoma"/>
            <family val="2"/>
          </rPr>
          <t xml:space="preserve">Enter IC basis here; either MTDC or TDC.  </t>
        </r>
        <r>
          <rPr>
            <b/>
            <i/>
            <sz val="9"/>
            <color indexed="81"/>
            <rFont val="Tahoma"/>
            <family val="2"/>
          </rPr>
          <t>It is case sensitive.</t>
        </r>
      </text>
    </comment>
  </commentList>
</comments>
</file>

<file path=xl/comments2.xml><?xml version="1.0" encoding="utf-8"?>
<comments xmlns="http://schemas.openxmlformats.org/spreadsheetml/2006/main">
  <authors>
    <author>Gina Bailey</author>
  </authors>
  <commentList>
    <comment ref="A5" authorId="0" shapeId="0">
      <text>
        <r>
          <rPr>
            <b/>
            <sz val="9"/>
            <color indexed="81"/>
            <rFont val="Tahoma"/>
            <family val="2"/>
          </rPr>
          <t>If fund already established, fund number should feed from first page.</t>
        </r>
        <r>
          <rPr>
            <sz val="9"/>
            <color indexed="81"/>
            <rFont val="Tahoma"/>
            <family val="2"/>
          </rPr>
          <t xml:space="preserve">
</t>
        </r>
      </text>
    </comment>
  </commentList>
</comments>
</file>

<file path=xl/sharedStrings.xml><?xml version="1.0" encoding="utf-8"?>
<sst xmlns="http://schemas.openxmlformats.org/spreadsheetml/2006/main" count="284" uniqueCount="216">
  <si>
    <t>Equipment</t>
  </si>
  <si>
    <t>Travel</t>
  </si>
  <si>
    <t>Other Miscellaneous Cost Share</t>
  </si>
  <si>
    <t>Other Direct Costs</t>
  </si>
  <si>
    <t>Participant Support Costs</t>
  </si>
  <si>
    <t>Faculty</t>
  </si>
  <si>
    <t>Non-Faculty</t>
  </si>
  <si>
    <t>Personnel Type</t>
  </si>
  <si>
    <t>Full-time staff</t>
  </si>
  <si>
    <t>Tuition Recovery %</t>
  </si>
  <si>
    <t>Subcontract Type</t>
  </si>
  <si>
    <t>Domestic</t>
  </si>
  <si>
    <t>Foreign</t>
  </si>
  <si>
    <t>TES</t>
  </si>
  <si>
    <t>Service Center</t>
  </si>
  <si>
    <t>Animal Costs</t>
  </si>
  <si>
    <t>Tuition</t>
  </si>
  <si>
    <t>Bank Code</t>
  </si>
  <si>
    <t>Rule Class Code</t>
  </si>
  <si>
    <t>Chart Code</t>
  </si>
  <si>
    <t>Fund code</t>
  </si>
  <si>
    <t>Orgn Code</t>
  </si>
  <si>
    <t>Acct Code</t>
  </si>
  <si>
    <t>Prog Code</t>
  </si>
  <si>
    <t>Actv Code</t>
  </si>
  <si>
    <t>Location</t>
  </si>
  <si>
    <t>Debit/Credit</t>
  </si>
  <si>
    <t>Amount</t>
  </si>
  <si>
    <t>Description</t>
  </si>
  <si>
    <t>Ref Number</t>
  </si>
  <si>
    <t>Materials</t>
  </si>
  <si>
    <t>Cost Share Exempt From F&amp;A</t>
  </si>
  <si>
    <t>COST SHARE BUDGET</t>
  </si>
  <si>
    <t>SPONSORED BUDGET</t>
  </si>
  <si>
    <t>Graduate</t>
  </si>
  <si>
    <t>Undergraduate</t>
  </si>
  <si>
    <t>Project Type</t>
  </si>
  <si>
    <t>Basic Research</t>
  </si>
  <si>
    <t>Developmental Research</t>
  </si>
  <si>
    <t>Instruction</t>
  </si>
  <si>
    <t>Applied Research</t>
  </si>
  <si>
    <t>Off campus space rental</t>
  </si>
  <si>
    <t>Other/Outreach/Extension</t>
  </si>
  <si>
    <t>Non-student stipends</t>
  </si>
  <si>
    <t>Participant incentive payments</t>
  </si>
  <si>
    <t>Postage</t>
  </si>
  <si>
    <t>Printing costs</t>
  </si>
  <si>
    <t>Copying</t>
  </si>
  <si>
    <t>Maintenance</t>
  </si>
  <si>
    <t>Technician</t>
  </si>
  <si>
    <t>Express mail</t>
  </si>
  <si>
    <t>Expendable supplies</t>
  </si>
  <si>
    <t>Medical/Surgical/Pharmacy supplies</t>
  </si>
  <si>
    <t>Computing devices</t>
  </si>
  <si>
    <t>On Campus</t>
  </si>
  <si>
    <t>On/Off Campus</t>
  </si>
  <si>
    <t>Off Campus</t>
  </si>
  <si>
    <t>Computing Devices</t>
  </si>
  <si>
    <t>Expendable materials</t>
  </si>
  <si>
    <t>BUDGET CATEGORY</t>
  </si>
  <si>
    <t>BUDGET POOL</t>
  </si>
  <si>
    <t>NOTES</t>
  </si>
  <si>
    <t>9-month and 12-month faculty; academic or summer salary</t>
  </si>
  <si>
    <t>Executive/Admin/Mgr/Professional salaries</t>
  </si>
  <si>
    <t>Technician salaries</t>
  </si>
  <si>
    <t>Lab &amp; classroom, chemicals, gases; perhaps office supplies if required for participants of a conference or workshop</t>
  </si>
  <si>
    <t>For handouts for participants of a conference or workshop</t>
  </si>
  <si>
    <t>AU hosted conference meals</t>
  </si>
  <si>
    <t xml:space="preserve">For meals provided during an AU-hosted conference or workshop.  The budget should include sufficient information to support this type of expense.  </t>
  </si>
  <si>
    <t>Only for specific projects; not common</t>
  </si>
  <si>
    <t>Animal care per diem, animal feed, animal purchases.  Note&gt;&gt; these purchases will require an approved and current IACUC protocol.</t>
  </si>
  <si>
    <t>Payments made to non-AU students or non-AU employees for participation in or to defray costs of participating in an AU or sponsored-hosted program.</t>
  </si>
  <si>
    <t>Note&gt;&gt; these payments may require an approved and current IRB protocol.</t>
  </si>
  <si>
    <t>Used for internal services such a NCAT testing lab, microscopy charges, soil analysis, etc.</t>
  </si>
  <si>
    <t>Temporary Employee Services.  If any employees paid from account 70550 have admin/clerical responsibilities, the budget and scope of work should include sufficient information to justify the expense, as these are normally considered F&amp;A costs.</t>
  </si>
  <si>
    <t>A formal agreement through the Office of Sponsored Programs for a subcontractor to carryout a portion of the scope of work.  This code is used for subagreements with US entities.</t>
  </si>
  <si>
    <t>A formal agreement through the Office of Sponsored Programs for a subcontractor to carryout a portion of the scope of work.  This code is used for subagreements with non-US entities.</t>
  </si>
  <si>
    <t>The budget justification and scope of work should include sufficient information to justify copying expenses, as they're normally considered F&amp;A costs.</t>
  </si>
  <si>
    <t>The budget justification and scope of work should include sufficient information to justify express mail, as it is normally considered an F&amp;A cost.  Typically, we expect to see this account code used when the project requires a large volume of shipping/Fed Ex costs for scientific samples or certain project materials.</t>
  </si>
  <si>
    <t>The budget justification and scope of work should include sufficient information to justify postage, as it is normally considered an F&amp;A cost.</t>
  </si>
  <si>
    <t>The budget justification and scope of work should include sufficient information to justify printing costs, as they're normally considered F&amp;A costs.</t>
  </si>
  <si>
    <t>External Analysis</t>
  </si>
  <si>
    <r>
      <t xml:space="preserve">Used for </t>
    </r>
    <r>
      <rPr>
        <b/>
        <sz val="11"/>
        <color theme="1"/>
        <rFont val="Calibri"/>
        <family val="2"/>
        <scheme val="minor"/>
      </rPr>
      <t>external</t>
    </r>
    <r>
      <rPr>
        <sz val="11"/>
        <color theme="1"/>
        <rFont val="Calibri"/>
        <family val="2"/>
        <scheme val="minor"/>
      </rPr>
      <t xml:space="preserve"> services such as sample processing, DNA sequencing, other analysis.  Performed by an entity outside of AU and not as part of a subcontract or subaward.</t>
    </r>
  </si>
  <si>
    <r>
      <t xml:space="preserve">Often used for admin/clerical wages, which are paid bi-weekly.  Uniform Guidance indicates direct charging of these costs may be appropriate if (1) Administrative or clerical services are </t>
    </r>
    <r>
      <rPr>
        <i/>
        <u/>
        <sz val="11"/>
        <color theme="1"/>
        <rFont val="Calibri"/>
        <family val="2"/>
        <scheme val="minor"/>
      </rPr>
      <t>integral to the project</t>
    </r>
    <r>
      <rPr>
        <sz val="11"/>
        <color theme="1"/>
        <rFont val="Calibri"/>
        <family val="2"/>
        <scheme val="minor"/>
      </rPr>
      <t xml:space="preserve">, (2) Individuals involved can be specifically identified with the project, (3) Such costs are </t>
    </r>
    <r>
      <rPr>
        <i/>
        <u/>
        <sz val="11"/>
        <color theme="1"/>
        <rFont val="Calibri"/>
        <family val="2"/>
        <scheme val="minor"/>
      </rPr>
      <t>explicitly included in the budget or have the prior written approval</t>
    </r>
    <r>
      <rPr>
        <sz val="11"/>
        <color theme="1"/>
        <rFont val="Calibri"/>
        <family val="2"/>
        <scheme val="minor"/>
      </rPr>
      <t xml:space="preserve"> of the Federal awarding agency, and (4) the costs are not also recovered as indirect costs.  </t>
    </r>
  </si>
  <si>
    <t>Compters, i-pads, and the like.    Uniform Guidance indicates that charging as direct costs is allowable for devices that are essential and allocable, but not solely dedicated, to the performance of a Federal award.  The budget justification and scope of work should include sufficient information to justify this expense, as it is normally considered an F&amp;A cost.</t>
  </si>
  <si>
    <t>Publication expenses</t>
  </si>
  <si>
    <t xml:space="preserve">Costs of documenting, preparing, publishing, disseminating, and sharing research findinds and supporting materials.  </t>
  </si>
  <si>
    <t>Lab &amp; classroom, chemicals, gases, and where applicable office supplies/program materials.  If items would normally be considered office supplies, the budget justification and scope of work should include sufficient information to justify the purchase of office supplies, as they're normally considered F&amp;A costs.</t>
  </si>
  <si>
    <t>Fringe Benefits</t>
  </si>
  <si>
    <t>Percentage of salary for employee benefits.  This account code is used for fringe benefits for all full or part-time employees.</t>
  </si>
  <si>
    <t>Computers, i-pads, and the like.    Uniform Guidance indicates that charging as direct costs is allowable for devices that are essential and allocable, but not solely dedicated, to the performance of a Federal award.  The budget justification and scope of work should include sufficient information to justify this expense, as it is normally considered an F&amp;A cost.</t>
  </si>
  <si>
    <t>Program Income Budget Transfer Form--FOP 251096</t>
  </si>
  <si>
    <t>Account</t>
  </si>
  <si>
    <t>salary</t>
  </si>
  <si>
    <t>Direct Materials and Equipment</t>
  </si>
  <si>
    <t>wages</t>
  </si>
  <si>
    <r>
      <rPr>
        <b/>
        <sz val="10"/>
        <color indexed="8"/>
        <rFont val="Calibri Light"/>
        <family val="2"/>
      </rPr>
      <t xml:space="preserve">A. </t>
    </r>
    <r>
      <rPr>
        <sz val="10"/>
        <color indexed="8"/>
        <rFont val="Calibri Light"/>
        <family val="2"/>
      </rPr>
      <t xml:space="preserve">Seminar Instruction Materials </t>
    </r>
  </si>
  <si>
    <t>Expendable Supplies</t>
  </si>
  <si>
    <t>benefits</t>
  </si>
  <si>
    <r>
      <t>B.</t>
    </r>
    <r>
      <rPr>
        <sz val="10"/>
        <color indexed="8"/>
        <rFont val="Calibri Light"/>
        <family val="2"/>
      </rPr>
      <t xml:space="preserve">  Instructional equipment Rental</t>
    </r>
  </si>
  <si>
    <t>other</t>
  </si>
  <si>
    <r>
      <t xml:space="preserve">C.  </t>
    </r>
    <r>
      <rPr>
        <sz val="10"/>
        <color indexed="8"/>
        <rFont val="Calibri Light"/>
        <family val="2"/>
      </rPr>
      <t>Videotape and CD-Rom Acquisition</t>
    </r>
  </si>
  <si>
    <t>IDC</t>
  </si>
  <si>
    <t>Direct Labor</t>
  </si>
  <si>
    <r>
      <t xml:space="preserve">A.  </t>
    </r>
    <r>
      <rPr>
        <sz val="10"/>
        <color indexed="8"/>
        <rFont val="Calibri Light"/>
        <family val="2"/>
      </rPr>
      <t>Project Administrator</t>
    </r>
  </si>
  <si>
    <t>Non-faculty</t>
  </si>
  <si>
    <r>
      <t xml:space="preserve">B.  </t>
    </r>
    <r>
      <rPr>
        <sz val="10"/>
        <color indexed="8"/>
        <rFont val="Calibri Light"/>
        <family val="2"/>
      </rPr>
      <t>Technical Coordinator</t>
    </r>
  </si>
  <si>
    <r>
      <t xml:space="preserve">C.  </t>
    </r>
    <r>
      <rPr>
        <sz val="10"/>
        <color indexed="8"/>
        <rFont val="Calibri Light"/>
        <family val="2"/>
      </rPr>
      <t>Secretarial Services</t>
    </r>
  </si>
  <si>
    <t>D. Technical and Clerical Assist</t>
  </si>
  <si>
    <t>E.  Seminar Instruction  (10) Seminars</t>
  </si>
  <si>
    <t>F.  Course Development</t>
  </si>
  <si>
    <t>Subtotal</t>
  </si>
  <si>
    <t xml:space="preserve">          (31.1 % of A,B,C,D,E,F above)</t>
  </si>
  <si>
    <t>Seminars and Miscellaneous</t>
  </si>
  <si>
    <t>Printing</t>
  </si>
  <si>
    <r>
      <t xml:space="preserve">A.  </t>
    </r>
    <r>
      <rPr>
        <sz val="10"/>
        <color indexed="8"/>
        <rFont val="Calibri Light"/>
        <family val="2"/>
      </rPr>
      <t>Newsletter Publication</t>
    </r>
  </si>
  <si>
    <t xml:space="preserve">Printing </t>
  </si>
  <si>
    <r>
      <rPr>
        <b/>
        <sz val="10"/>
        <color indexed="8"/>
        <rFont val="Calibri Light"/>
        <family val="2"/>
      </rPr>
      <t xml:space="preserve">B.  </t>
    </r>
    <r>
      <rPr>
        <sz val="10"/>
        <color indexed="8"/>
        <rFont val="Calibri Light"/>
        <family val="2"/>
      </rPr>
      <t>Seminar Advertisement</t>
    </r>
  </si>
  <si>
    <t>Other Direct Cost</t>
  </si>
  <si>
    <r>
      <t>A.</t>
    </r>
    <r>
      <rPr>
        <sz val="10"/>
        <color indexed="8"/>
        <rFont val="Calibri Light"/>
        <family val="2"/>
      </rPr>
      <t xml:space="preserve">  Postage (Newsletters Brochures, Videotapes and CD-ROMs)</t>
    </r>
  </si>
  <si>
    <r>
      <rPr>
        <b/>
        <sz val="10"/>
        <color indexed="8"/>
        <rFont val="Calibri Light"/>
        <family val="2"/>
      </rPr>
      <t xml:space="preserve">B.  </t>
    </r>
    <r>
      <rPr>
        <sz val="10"/>
        <color indexed="8"/>
        <rFont val="Calibri Light"/>
        <family val="2"/>
      </rPr>
      <t>Telephone and Other Communications</t>
    </r>
  </si>
  <si>
    <r>
      <rPr>
        <b/>
        <sz val="10"/>
        <color indexed="8"/>
        <rFont val="Calibri Light"/>
        <family val="2"/>
      </rPr>
      <t xml:space="preserve">C.  </t>
    </r>
    <r>
      <rPr>
        <sz val="10"/>
        <color indexed="8"/>
        <rFont val="Calibri Light"/>
        <family val="2"/>
      </rPr>
      <t>APWA Clearinghouse Support</t>
    </r>
  </si>
  <si>
    <r>
      <rPr>
        <b/>
        <sz val="10"/>
        <color indexed="8"/>
        <rFont val="Calibri Light"/>
        <family val="2"/>
      </rPr>
      <t xml:space="preserve">D.  </t>
    </r>
    <r>
      <rPr>
        <sz val="10"/>
        <color indexed="8"/>
        <rFont val="Calibri Light"/>
        <family val="2"/>
      </rPr>
      <t>Miscellaneous and computer charges</t>
    </r>
  </si>
  <si>
    <t>Total Direct Cost</t>
  </si>
  <si>
    <t>Indirect Cost  (20.6%)</t>
  </si>
  <si>
    <t>Deposit</t>
  </si>
  <si>
    <t>% of Direct Cost</t>
  </si>
  <si>
    <t>Direct-Salary and others</t>
  </si>
  <si>
    <t>6010</t>
  </si>
  <si>
    <t>3-digit</t>
  </si>
  <si>
    <t>4-digit</t>
  </si>
  <si>
    <t>6020</t>
  </si>
  <si>
    <t>Faculty  Salaries</t>
  </si>
  <si>
    <t>6040</t>
  </si>
  <si>
    <t>Professional Non-Faculty Salary</t>
  </si>
  <si>
    <t>6050</t>
  </si>
  <si>
    <t>Technician Salary</t>
  </si>
  <si>
    <t>6100</t>
  </si>
  <si>
    <t>Graduate Assistants Salary</t>
  </si>
  <si>
    <t>6105</t>
  </si>
  <si>
    <t>Staff Full-Time</t>
  </si>
  <si>
    <t>6110</t>
  </si>
  <si>
    <t>Staff Part-Time</t>
  </si>
  <si>
    <t>6299</t>
  </si>
  <si>
    <t>Non Work-Study Student Wages</t>
  </si>
  <si>
    <t>7005</t>
  </si>
  <si>
    <t>Fringe</t>
  </si>
  <si>
    <t>7010</t>
  </si>
  <si>
    <t>Express Mail</t>
  </si>
  <si>
    <t>7025</t>
  </si>
  <si>
    <t>7050</t>
  </si>
  <si>
    <t>Travel-Individuals</t>
  </si>
  <si>
    <t>7055</t>
  </si>
  <si>
    <t>Consulting, Participant payments, non-student stipends</t>
  </si>
  <si>
    <t>7075</t>
  </si>
  <si>
    <t>Temporary Employee Svcs</t>
  </si>
  <si>
    <t>7077</t>
  </si>
  <si>
    <t>7078</t>
  </si>
  <si>
    <t>Services-Internal Charges Only</t>
  </si>
  <si>
    <t>7079</t>
  </si>
  <si>
    <t>7080</t>
  </si>
  <si>
    <t>7085</t>
  </si>
  <si>
    <t>AU Hosted Conference Meals</t>
  </si>
  <si>
    <t>7090</t>
  </si>
  <si>
    <t>7100</t>
  </si>
  <si>
    <t>7105</t>
  </si>
  <si>
    <t>7110</t>
  </si>
  <si>
    <t>Medical/Surgical/Pharmacy Supplies</t>
  </si>
  <si>
    <t>7300</t>
  </si>
  <si>
    <t>7400</t>
  </si>
  <si>
    <t>7600</t>
  </si>
  <si>
    <t>Plant Fund Expenses</t>
  </si>
  <si>
    <t>Indirect Cost Recovery Expense</t>
  </si>
  <si>
    <t>Total</t>
  </si>
  <si>
    <t>Total Cost</t>
  </si>
  <si>
    <t>JV Categories</t>
  </si>
  <si>
    <t>Fund</t>
  </si>
  <si>
    <t>ORG</t>
  </si>
  <si>
    <t>Program</t>
  </si>
  <si>
    <t>Subcontracts (Domestic) &lt;$25k</t>
  </si>
  <si>
    <t>Foreign Subcontracts &lt;$25K</t>
  </si>
  <si>
    <t>Foreign Subcontracts &gt;$25K</t>
  </si>
  <si>
    <t>Fringe Rates - update only when needed</t>
  </si>
  <si>
    <t>MTDC</t>
  </si>
  <si>
    <t>Used for IC formula</t>
  </si>
  <si>
    <t>CGA USE ONLY</t>
  </si>
  <si>
    <t>Budget Description</t>
  </si>
  <si>
    <t>AUBURN UNIVERSITY</t>
  </si>
  <si>
    <t>BUDGET JV WORKSHEET</t>
  </si>
  <si>
    <t>TDC</t>
  </si>
  <si>
    <t>Tuition %</t>
  </si>
  <si>
    <t>IC Basis</t>
  </si>
  <si>
    <t>TOTAL</t>
  </si>
  <si>
    <t>Check figure</t>
  </si>
  <si>
    <t>Full Time</t>
  </si>
  <si>
    <t>Grad Student</t>
  </si>
  <si>
    <t>Part Time</t>
  </si>
  <si>
    <t>Should be zero.  Cell will be higlighted yellow if not.</t>
  </si>
  <si>
    <t>This is a calculation cell.</t>
  </si>
  <si>
    <t>Subcontracts (Domestic) &gt;$25k</t>
  </si>
  <si>
    <t>Copy and insert the entire row as needed.</t>
  </si>
  <si>
    <t>Tuition remission (based on GA salary)</t>
  </si>
  <si>
    <t>Tuition or Fellowships</t>
  </si>
  <si>
    <t>Equipment &amp; Improv Capital Assets</t>
  </si>
  <si>
    <t>Required</t>
  </si>
  <si>
    <t>Enter fund if known, leave blank if new award</t>
  </si>
  <si>
    <r>
      <rPr>
        <b/>
        <sz val="11"/>
        <rFont val="Calibri"/>
        <family val="2"/>
        <scheme val="minor"/>
      </rPr>
      <t>NEW</t>
    </r>
    <r>
      <rPr>
        <sz val="11"/>
        <rFont val="Calibri"/>
        <family val="2"/>
        <scheme val="minor"/>
      </rPr>
      <t xml:space="preserve"> fund number</t>
    </r>
  </si>
  <si>
    <t>7500</t>
  </si>
  <si>
    <t>LOAD INITIAL BUDGET</t>
  </si>
  <si>
    <t>Description for JV</t>
  </si>
  <si>
    <t>PI NAME:</t>
  </si>
  <si>
    <t>DEPARTMENT NAME:</t>
  </si>
  <si>
    <t>Enter information if cell is blue.</t>
  </si>
  <si>
    <t>Postdoctoral Fellow</t>
  </si>
  <si>
    <t>6025</t>
  </si>
  <si>
    <t>Postdoc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</si>
</sst>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0.00;[Red]0.00"/>
    <numFmt numFmtId="165" formatCode="#,##0.000"/>
    <numFmt numFmtId="166" formatCode="#,##0.000_);\(#,##0.000\)"/>
    <numFmt numFmtId="167" formatCode="#,##0.00;[Red]#,##0.00"/>
  </numFmts>
  <fonts count="24">
    <font>
      <sz val="11"/>
      <color theme="1"/>
      <name val="Calibri"/>
      <family val="2"/>
      <scheme val="minor"/>
    </font>
    <font>
      <sz val="10"/>
      <name val="Geneva"/>
    </font>
    <font>
      <b/>
      <sz val="11"/>
      <color theme="1"/>
      <name val="Calibri"/>
      <family val="2"/>
      <scheme val="minor"/>
    </font>
    <font>
      <sz val="11"/>
      <color theme="1"/>
      <name val="Calibri"/>
      <family val="2"/>
      <scheme val="minor"/>
    </font>
    <font>
      <b/>
      <i/>
      <sz val="14"/>
      <color theme="1"/>
      <name val="Calibri"/>
      <family val="2"/>
      <scheme val="minor"/>
    </font>
    <font>
      <i/>
      <u/>
      <sz val="11"/>
      <color theme="1"/>
      <name val="Calibri"/>
      <family val="2"/>
      <scheme val="minor"/>
    </font>
    <font>
      <sz val="11"/>
      <color rgb="FFFF0000"/>
      <name val="Calibri"/>
      <family val="2"/>
      <scheme val="minor"/>
    </font>
    <font>
      <b/>
      <sz val="10"/>
      <color theme="1"/>
      <name val="Cambria"/>
      <family val="2"/>
      <scheme val="major"/>
    </font>
    <font>
      <sz val="10"/>
      <color theme="1"/>
      <name val="Cambria"/>
      <family val="2"/>
      <scheme val="major"/>
    </font>
    <font>
      <sz val="10"/>
      <color rgb="FFFF0000"/>
      <name val="Cambria"/>
      <family val="2"/>
      <scheme val="major"/>
    </font>
    <font>
      <b/>
      <sz val="10"/>
      <color indexed="8"/>
      <name val="Calibri Light"/>
      <family val="2"/>
    </font>
    <font>
      <sz val="10"/>
      <color indexed="8"/>
      <name val="Calibri Light"/>
      <family val="2"/>
    </font>
    <font>
      <sz val="10"/>
      <color rgb="FF000000"/>
      <name val="Cambria"/>
      <family val="2"/>
      <scheme val="major"/>
    </font>
    <font>
      <b/>
      <u/>
      <sz val="10"/>
      <color theme="1"/>
      <name val="Cambria"/>
      <family val="2"/>
      <scheme val="major"/>
    </font>
    <font>
      <b/>
      <sz val="11"/>
      <color rgb="FFFF0000"/>
      <name val="Calibri"/>
      <family val="2"/>
      <scheme val="minor"/>
    </font>
    <font>
      <b/>
      <sz val="12"/>
      <color indexed="8"/>
      <name val="Arial"/>
      <family val="2"/>
    </font>
    <font>
      <i/>
      <sz val="11"/>
      <color theme="1"/>
      <name val="Calibri"/>
      <family val="2"/>
      <scheme val="minor"/>
    </font>
    <font>
      <sz val="11"/>
      <name val="Calibri"/>
      <family val="2"/>
      <scheme val="minor"/>
    </font>
    <font>
      <sz val="9"/>
      <color indexed="81"/>
      <name val="Tahoma"/>
      <family val="2"/>
    </font>
    <font>
      <b/>
      <sz val="9"/>
      <color indexed="81"/>
      <name val="Tahoma"/>
      <family val="2"/>
    </font>
    <font>
      <b/>
      <i/>
      <sz val="12"/>
      <color theme="1"/>
      <name val="Calibri"/>
      <family val="2"/>
      <scheme val="minor"/>
    </font>
    <font>
      <sz val="9"/>
      <color theme="1"/>
      <name val="Calibri"/>
      <family val="2"/>
      <scheme val="minor"/>
    </font>
    <font>
      <b/>
      <sz val="11"/>
      <name val="Calibri"/>
      <family val="2"/>
      <scheme val="minor"/>
    </font>
    <font>
      <b/>
      <i/>
      <sz val="9"/>
      <color indexed="81"/>
      <name val="Tahoma"/>
      <family val="2"/>
    </font>
  </fonts>
  <fills count="1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B8749E"/>
        <bgColor indexed="64"/>
      </patternFill>
    </fill>
    <fill>
      <patternFill patternType="solid">
        <fgColor theme="7" tint="0.39997558519241921"/>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DAEEF3"/>
        <bgColor indexed="64"/>
      </patternFill>
    </fill>
    <fill>
      <patternFill patternType="solid">
        <fgColor theme="6" tint="0.39997558519241921"/>
        <bgColor indexed="64"/>
      </patternFill>
    </fill>
    <fill>
      <patternFill patternType="solid">
        <fgColor theme="4" tint="0.39994506668294322"/>
        <bgColor indexed="64"/>
      </patternFill>
    </fill>
  </fills>
  <borders count="2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theme="0"/>
      </top>
      <bottom style="thin">
        <color theme="0"/>
      </bottom>
      <diagonal/>
    </border>
    <border>
      <left/>
      <right/>
      <top style="thin">
        <color theme="0"/>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s>
  <cellStyleXfs count="4">
    <xf numFmtId="0" fontId="0" fillId="0" borderId="0"/>
    <xf numFmtId="0" fontId="1" fillId="0" borderId="0"/>
    <xf numFmtId="44" fontId="3" fillId="0" borderId="0" applyFont="0" applyFill="0" applyBorder="0" applyAlignment="0" applyProtection="0"/>
    <xf numFmtId="9" fontId="3" fillId="0" borderId="0" applyFont="0" applyFill="0" applyBorder="0" applyAlignment="0" applyProtection="0"/>
  </cellStyleXfs>
  <cellXfs count="173">
    <xf numFmtId="0" fontId="0" fillId="0" borderId="0" xfId="0"/>
    <xf numFmtId="0" fontId="2" fillId="0" borderId="0" xfId="0" applyFont="1"/>
    <xf numFmtId="9" fontId="0" fillId="0" borderId="0" xfId="0" applyNumberFormat="1"/>
    <xf numFmtId="49" fontId="0" fillId="0" borderId="0" xfId="0" applyNumberFormat="1" applyAlignment="1"/>
    <xf numFmtId="49" fontId="0" fillId="0" borderId="0" xfId="0" applyNumberFormat="1"/>
    <xf numFmtId="164" fontId="0" fillId="0" borderId="0" xfId="0" applyNumberFormat="1"/>
    <xf numFmtId="0" fontId="0" fillId="0" borderId="0" xfId="0" applyNumberFormat="1"/>
    <xf numFmtId="49" fontId="0" fillId="0" borderId="0" xfId="0" applyNumberFormat="1" applyFill="1"/>
    <xf numFmtId="0" fontId="4" fillId="0" borderId="0" xfId="0" applyFont="1"/>
    <xf numFmtId="49" fontId="0" fillId="0" borderId="0" xfId="0" applyNumberFormat="1" applyFill="1" applyBorder="1"/>
    <xf numFmtId="164" fontId="0" fillId="0" borderId="0" xfId="0" applyNumberFormat="1" applyFill="1"/>
    <xf numFmtId="0" fontId="2" fillId="2" borderId="2" xfId="0" applyFont="1" applyFill="1" applyBorder="1"/>
    <xf numFmtId="0" fontId="0" fillId="2" borderId="1" xfId="0" applyFill="1" applyBorder="1"/>
    <xf numFmtId="0" fontId="0" fillId="2" borderId="3" xfId="0" applyFill="1" applyBorder="1"/>
    <xf numFmtId="0" fontId="2" fillId="2" borderId="4" xfId="0" applyFont="1" applyFill="1" applyBorder="1" applyAlignment="1">
      <alignment wrapText="1"/>
    </xf>
    <xf numFmtId="0" fontId="0" fillId="0" borderId="5" xfId="0" applyBorder="1" applyAlignment="1">
      <alignment horizontal="center"/>
    </xf>
    <xf numFmtId="0" fontId="0" fillId="0" borderId="5" xfId="0" applyBorder="1"/>
    <xf numFmtId="0" fontId="0" fillId="0" borderId="4" xfId="0" applyBorder="1" applyAlignment="1">
      <alignment horizontal="center"/>
    </xf>
    <xf numFmtId="0" fontId="0" fillId="0" borderId="4" xfId="0" applyBorder="1"/>
    <xf numFmtId="0" fontId="0" fillId="0" borderId="6" xfId="0" applyBorder="1" applyAlignment="1">
      <alignment horizontal="center"/>
    </xf>
    <xf numFmtId="0" fontId="0" fillId="0" borderId="6" xfId="0" applyBorder="1" applyAlignment="1">
      <alignment wrapText="1"/>
    </xf>
    <xf numFmtId="0" fontId="0" fillId="2" borderId="1" xfId="0" applyFill="1" applyBorder="1" applyAlignment="1">
      <alignment horizontal="center"/>
    </xf>
    <xf numFmtId="0" fontId="0" fillId="0" borderId="5" xfId="0" applyBorder="1" applyAlignment="1">
      <alignment wrapText="1"/>
    </xf>
    <xf numFmtId="0" fontId="0" fillId="0" borderId="4" xfId="0" applyBorder="1" applyAlignment="1">
      <alignment horizontal="left" wrapText="1"/>
    </xf>
    <xf numFmtId="0" fontId="0" fillId="0" borderId="5" xfId="0" applyBorder="1" applyAlignment="1">
      <alignment horizontal="left" wrapText="1"/>
    </xf>
    <xf numFmtId="0" fontId="0" fillId="0" borderId="4" xfId="0" applyBorder="1" applyAlignment="1">
      <alignment wrapText="1"/>
    </xf>
    <xf numFmtId="2" fontId="7" fillId="0" borderId="4" xfId="2" applyNumberFormat="1" applyFont="1" applyBorder="1"/>
    <xf numFmtId="44" fontId="8" fillId="0" borderId="4" xfId="2" applyFont="1" applyBorder="1"/>
    <xf numFmtId="44" fontId="8" fillId="0" borderId="4" xfId="2" applyFont="1" applyFill="1" applyBorder="1" applyAlignment="1">
      <alignment horizontal="center"/>
    </xf>
    <xf numFmtId="1" fontId="9" fillId="3" borderId="4" xfId="2" applyNumberFormat="1" applyFont="1" applyFill="1" applyBorder="1"/>
    <xf numFmtId="2" fontId="8" fillId="0" borderId="4" xfId="2" applyNumberFormat="1" applyFont="1" applyBorder="1"/>
    <xf numFmtId="2" fontId="8" fillId="3" borderId="4" xfId="2" applyNumberFormat="1" applyFont="1" applyFill="1" applyBorder="1"/>
    <xf numFmtId="165" fontId="8" fillId="0" borderId="4" xfId="2" applyNumberFormat="1" applyFont="1" applyBorder="1"/>
    <xf numFmtId="2" fontId="8" fillId="0" borderId="4" xfId="2" applyNumberFormat="1" applyFont="1" applyBorder="1" applyAlignment="1">
      <alignment horizontal="center" vertical="center"/>
    </xf>
    <xf numFmtId="44" fontId="8" fillId="0" borderId="4" xfId="2" applyFont="1" applyBorder="1" applyAlignment="1">
      <alignment horizontal="center" vertical="center"/>
    </xf>
    <xf numFmtId="44" fontId="8" fillId="0" borderId="4" xfId="2" applyFont="1" applyFill="1" applyBorder="1" applyAlignment="1">
      <alignment horizontal="center" vertical="center"/>
    </xf>
    <xf numFmtId="1" fontId="9" fillId="3" borderId="4" xfId="2" applyNumberFormat="1" applyFont="1" applyFill="1" applyBorder="1" applyAlignment="1">
      <alignment horizontal="center" vertical="center"/>
    </xf>
    <xf numFmtId="2" fontId="8" fillId="3" borderId="4" xfId="2" applyNumberFormat="1" applyFont="1" applyFill="1" applyBorder="1" applyAlignment="1">
      <alignment horizontal="center" vertical="center"/>
    </xf>
    <xf numFmtId="165" fontId="8" fillId="0" borderId="4" xfId="2" applyNumberFormat="1" applyFont="1" applyBorder="1" applyAlignment="1">
      <alignment horizontal="center" vertical="center"/>
    </xf>
    <xf numFmtId="2" fontId="8" fillId="3" borderId="4" xfId="2" applyNumberFormat="1" applyFont="1" applyFill="1" applyBorder="1" applyAlignment="1">
      <alignment horizontal="right"/>
    </xf>
    <xf numFmtId="0" fontId="8" fillId="4" borderId="4" xfId="2" applyNumberFormat="1" applyFont="1" applyFill="1" applyBorder="1"/>
    <xf numFmtId="2" fontId="8" fillId="4" borderId="4" xfId="2" applyNumberFormat="1" applyFont="1" applyFill="1" applyBorder="1"/>
    <xf numFmtId="165" fontId="8" fillId="4" borderId="4" xfId="2" applyNumberFormat="1" applyFont="1" applyFill="1" applyBorder="1"/>
    <xf numFmtId="0" fontId="8" fillId="0" borderId="4" xfId="0" applyFont="1" applyBorder="1"/>
    <xf numFmtId="0" fontId="8" fillId="5" borderId="4" xfId="2" applyNumberFormat="1" applyFont="1" applyFill="1" applyBorder="1"/>
    <xf numFmtId="2" fontId="8" fillId="5" borderId="4" xfId="2" applyNumberFormat="1" applyFont="1" applyFill="1" applyBorder="1"/>
    <xf numFmtId="165" fontId="8" fillId="5" borderId="4" xfId="2" applyNumberFormat="1" applyFont="1" applyFill="1" applyBorder="1"/>
    <xf numFmtId="44" fontId="12" fillId="6" borderId="4" xfId="2" applyFont="1" applyFill="1" applyBorder="1"/>
    <xf numFmtId="0" fontId="8" fillId="7" borderId="4" xfId="2" applyNumberFormat="1" applyFont="1" applyFill="1" applyBorder="1"/>
    <xf numFmtId="2" fontId="8" fillId="7" borderId="4" xfId="2" applyNumberFormat="1" applyFont="1" applyFill="1" applyBorder="1"/>
    <xf numFmtId="165" fontId="8" fillId="7" borderId="4" xfId="2" applyNumberFormat="1" applyFont="1" applyFill="1" applyBorder="1"/>
    <xf numFmtId="44" fontId="8" fillId="6" borderId="4" xfId="2" applyFont="1" applyFill="1" applyBorder="1"/>
    <xf numFmtId="0" fontId="8" fillId="6" borderId="4" xfId="2" applyNumberFormat="1" applyFont="1" applyFill="1" applyBorder="1"/>
    <xf numFmtId="2" fontId="8" fillId="6" borderId="4" xfId="2" applyNumberFormat="1" applyFont="1" applyFill="1" applyBorder="1"/>
    <xf numFmtId="165" fontId="8" fillId="6" borderId="4" xfId="2" applyNumberFormat="1" applyFont="1" applyFill="1" applyBorder="1"/>
    <xf numFmtId="0" fontId="8" fillId="8" borderId="4" xfId="2" applyNumberFormat="1" applyFont="1" applyFill="1" applyBorder="1"/>
    <xf numFmtId="2" fontId="8" fillId="8" borderId="4" xfId="2" applyNumberFormat="1" applyFont="1" applyFill="1" applyBorder="1"/>
    <xf numFmtId="165" fontId="8" fillId="8" borderId="4" xfId="2" applyNumberFormat="1" applyFont="1" applyFill="1" applyBorder="1"/>
    <xf numFmtId="2" fontId="13" fillId="0" borderId="4" xfId="2" applyNumberFormat="1" applyFont="1" applyBorder="1"/>
    <xf numFmtId="165" fontId="7" fillId="0" borderId="4" xfId="2" applyNumberFormat="1" applyFont="1" applyBorder="1"/>
    <xf numFmtId="44" fontId="8" fillId="4" borderId="4" xfId="2" applyFont="1" applyFill="1" applyBorder="1"/>
    <xf numFmtId="2" fontId="7" fillId="0" borderId="4" xfId="2" applyNumberFormat="1" applyFont="1" applyBorder="1" applyAlignment="1">
      <alignment horizontal="center"/>
    </xf>
    <xf numFmtId="44" fontId="8" fillId="0" borderId="4" xfId="2" applyFont="1" applyFill="1" applyBorder="1"/>
    <xf numFmtId="44" fontId="8" fillId="7" borderId="4" xfId="2" applyFont="1" applyFill="1" applyBorder="1"/>
    <xf numFmtId="2" fontId="8" fillId="0" borderId="4" xfId="2" applyNumberFormat="1" applyFont="1" applyBorder="1" applyAlignment="1">
      <alignment horizontal="center"/>
    </xf>
    <xf numFmtId="44" fontId="8" fillId="6" borderId="4" xfId="2" applyFont="1" applyFill="1" applyBorder="1" applyAlignment="1">
      <alignment horizontal="center"/>
    </xf>
    <xf numFmtId="44" fontId="8" fillId="6" borderId="4" xfId="2" applyNumberFormat="1" applyFont="1" applyFill="1" applyBorder="1"/>
    <xf numFmtId="44" fontId="8" fillId="0" borderId="4" xfId="2" applyNumberFormat="1" applyFont="1" applyBorder="1"/>
    <xf numFmtId="44" fontId="8" fillId="0" borderId="4" xfId="2" applyNumberFormat="1" applyFont="1" applyFill="1" applyBorder="1" applyAlignment="1">
      <alignment horizontal="center"/>
    </xf>
    <xf numFmtId="1" fontId="9" fillId="3" borderId="4" xfId="0" applyNumberFormat="1" applyFont="1" applyFill="1" applyBorder="1"/>
    <xf numFmtId="44" fontId="8" fillId="8" borderId="4" xfId="2" applyFont="1" applyFill="1" applyBorder="1" applyAlignment="1">
      <alignment horizontal="center"/>
    </xf>
    <xf numFmtId="44" fontId="7" fillId="9" borderId="4" xfId="2" applyFont="1" applyFill="1" applyBorder="1" applyAlignment="1">
      <alignment horizontal="center"/>
    </xf>
    <xf numFmtId="1" fontId="6" fillId="0" borderId="0" xfId="0" applyNumberFormat="1" applyFont="1"/>
    <xf numFmtId="166" fontId="8" fillId="0" borderId="4" xfId="2" applyNumberFormat="1" applyFont="1" applyFill="1" applyBorder="1" applyAlignment="1">
      <alignment horizontal="center"/>
    </xf>
    <xf numFmtId="0" fontId="0" fillId="4" borderId="4" xfId="0" applyFill="1" applyBorder="1"/>
    <xf numFmtId="0" fontId="0" fillId="5" borderId="4" xfId="0" applyFill="1" applyBorder="1" applyAlignment="1">
      <alignment horizontal="center"/>
    </xf>
    <xf numFmtId="0" fontId="0" fillId="5" borderId="4" xfId="0" applyFill="1" applyBorder="1"/>
    <xf numFmtId="0" fontId="0" fillId="4" borderId="4" xfId="0" applyFill="1" applyBorder="1" applyAlignment="1">
      <alignment horizontal="center"/>
    </xf>
    <xf numFmtId="0" fontId="0" fillId="10" borderId="4" xfId="0" applyFill="1" applyBorder="1" applyAlignment="1">
      <alignment horizontal="center"/>
    </xf>
    <xf numFmtId="0" fontId="0" fillId="10" borderId="4" xfId="0" applyFill="1" applyBorder="1"/>
    <xf numFmtId="4" fontId="0" fillId="0" borderId="0" xfId="0" applyNumberFormat="1"/>
    <xf numFmtId="0" fontId="0" fillId="0" borderId="11" xfId="0" applyBorder="1"/>
    <xf numFmtId="0" fontId="0" fillId="0" borderId="12" xfId="0" applyBorder="1"/>
    <xf numFmtId="0" fontId="0" fillId="0" borderId="13" xfId="0" applyBorder="1"/>
    <xf numFmtId="0" fontId="0" fillId="0" borderId="14" xfId="0" applyBorder="1"/>
    <xf numFmtId="0" fontId="0" fillId="0" borderId="7" xfId="0" applyBorder="1"/>
    <xf numFmtId="167" fontId="0" fillId="0" borderId="0" xfId="0" applyNumberFormat="1" applyFill="1"/>
    <xf numFmtId="1" fontId="0" fillId="0" borderId="0" xfId="0" applyNumberFormat="1"/>
    <xf numFmtId="4" fontId="0" fillId="0" borderId="0" xfId="0" applyNumberFormat="1" applyBorder="1"/>
    <xf numFmtId="39" fontId="0" fillId="0" borderId="0" xfId="0" applyNumberFormat="1"/>
    <xf numFmtId="39" fontId="0" fillId="0" borderId="9" xfId="0" applyNumberFormat="1" applyBorder="1"/>
    <xf numFmtId="39" fontId="0" fillId="0" borderId="10" xfId="0" applyNumberFormat="1" applyBorder="1"/>
    <xf numFmtId="39" fontId="0" fillId="5" borderId="4" xfId="0" applyNumberFormat="1" applyFill="1" applyBorder="1"/>
    <xf numFmtId="4" fontId="2" fillId="0" borderId="0" xfId="0" applyNumberFormat="1" applyFont="1" applyFill="1" applyBorder="1"/>
    <xf numFmtId="39" fontId="2" fillId="0" borderId="15" xfId="0" applyNumberFormat="1" applyFont="1" applyFill="1" applyBorder="1"/>
    <xf numFmtId="4" fontId="0" fillId="0" borderId="0" xfId="0" applyNumberFormat="1" applyFont="1" applyBorder="1"/>
    <xf numFmtId="0" fontId="0" fillId="0" borderId="0" xfId="0" applyNumberFormat="1" applyFill="1"/>
    <xf numFmtId="0" fontId="0" fillId="0" borderId="0" xfId="0" applyNumberFormat="1" applyFill="1" applyBorder="1"/>
    <xf numFmtId="1" fontId="0" fillId="0" borderId="0" xfId="0" applyNumberFormat="1" applyFill="1"/>
    <xf numFmtId="39" fontId="2" fillId="2" borderId="4" xfId="0" applyNumberFormat="1" applyFont="1" applyFill="1" applyBorder="1" applyAlignment="1">
      <alignment horizontal="right"/>
    </xf>
    <xf numFmtId="0" fontId="2" fillId="2" borderId="4" xfId="0" applyFont="1" applyFill="1" applyBorder="1" applyAlignment="1">
      <alignment horizontal="center"/>
    </xf>
    <xf numFmtId="0" fontId="2" fillId="2" borderId="6" xfId="0" applyFont="1" applyFill="1" applyBorder="1" applyAlignment="1">
      <alignment horizontal="center"/>
    </xf>
    <xf numFmtId="0" fontId="0" fillId="0" borderId="0" xfId="0" applyAlignment="1">
      <alignment horizontal="center"/>
    </xf>
    <xf numFmtId="0" fontId="15" fillId="0" borderId="0" xfId="0" applyFont="1" applyBorder="1" applyAlignment="1">
      <alignment horizontal="center"/>
    </xf>
    <xf numFmtId="0" fontId="0" fillId="11" borderId="4" xfId="0" applyFill="1" applyBorder="1" applyAlignment="1">
      <alignment horizontal="center"/>
    </xf>
    <xf numFmtId="0" fontId="0" fillId="11" borderId="4" xfId="0" applyFill="1" applyBorder="1"/>
    <xf numFmtId="0" fontId="0" fillId="12" borderId="6" xfId="0" applyFill="1" applyBorder="1" applyAlignment="1">
      <alignment horizontal="center" vertical="center"/>
    </xf>
    <xf numFmtId="0" fontId="0" fillId="12" borderId="4" xfId="0" applyFill="1" applyBorder="1" applyAlignment="1">
      <alignment horizontal="center"/>
    </xf>
    <xf numFmtId="0" fontId="0" fillId="12" borderId="4" xfId="0" applyFill="1" applyBorder="1"/>
    <xf numFmtId="39" fontId="0" fillId="12" borderId="4" xfId="0" applyNumberFormat="1" applyFill="1" applyBorder="1"/>
    <xf numFmtId="0" fontId="0" fillId="12" borderId="8" xfId="0" applyFill="1" applyBorder="1" applyAlignment="1">
      <alignment horizontal="center" vertical="center"/>
    </xf>
    <xf numFmtId="0" fontId="0" fillId="12" borderId="5" xfId="0" applyFill="1" applyBorder="1" applyAlignment="1">
      <alignment horizontal="center" vertical="center"/>
    </xf>
    <xf numFmtId="0" fontId="0" fillId="5" borderId="6" xfId="0" applyFill="1" applyBorder="1" applyAlignment="1">
      <alignment horizontal="center" vertical="center"/>
    </xf>
    <xf numFmtId="0" fontId="0" fillId="5" borderId="8" xfId="0" applyFill="1" applyBorder="1" applyAlignment="1">
      <alignment horizontal="center" vertical="center"/>
    </xf>
    <xf numFmtId="0" fontId="0" fillId="5" borderId="5" xfId="0" applyFill="1" applyBorder="1" applyAlignment="1">
      <alignment horizontal="center" vertical="center"/>
    </xf>
    <xf numFmtId="0" fontId="0" fillId="13" borderId="4" xfId="0" applyFill="1" applyBorder="1" applyAlignment="1">
      <alignment horizontal="center"/>
    </xf>
    <xf numFmtId="0" fontId="0" fillId="13" borderId="4" xfId="0" applyFill="1" applyBorder="1"/>
    <xf numFmtId="39" fontId="0" fillId="13" borderId="4" xfId="0" applyNumberFormat="1" applyFill="1" applyBorder="1"/>
    <xf numFmtId="39" fontId="0" fillId="10" borderId="4" xfId="0" applyNumberFormat="1" applyFill="1" applyBorder="1"/>
    <xf numFmtId="0" fontId="0" fillId="3" borderId="0" xfId="0" applyFill="1" applyAlignment="1">
      <alignment horizontal="center"/>
    </xf>
    <xf numFmtId="0" fontId="0" fillId="0" borderId="17" xfId="0" applyBorder="1"/>
    <xf numFmtId="0" fontId="0" fillId="3" borderId="16" xfId="0" applyFill="1" applyBorder="1" applyAlignment="1">
      <alignment horizontal="center"/>
    </xf>
    <xf numFmtId="0" fontId="0" fillId="14" borderId="6" xfId="0" applyFill="1" applyBorder="1" applyAlignment="1">
      <alignment horizontal="center" vertical="center"/>
    </xf>
    <xf numFmtId="0" fontId="0" fillId="14" borderId="4" xfId="0" applyFill="1" applyBorder="1" applyAlignment="1">
      <alignment horizontal="center"/>
    </xf>
    <xf numFmtId="0" fontId="0" fillId="14" borderId="4" xfId="0" applyFill="1" applyBorder="1"/>
    <xf numFmtId="39" fontId="0" fillId="14" borderId="4" xfId="0" applyNumberFormat="1" applyFill="1" applyBorder="1"/>
    <xf numFmtId="0" fontId="0" fillId="14" borderId="8" xfId="0" applyFill="1" applyBorder="1" applyAlignment="1">
      <alignment vertical="center"/>
    </xf>
    <xf numFmtId="0" fontId="0" fillId="14" borderId="4" xfId="0" applyFill="1" applyBorder="1" applyAlignment="1">
      <alignment wrapText="1"/>
    </xf>
    <xf numFmtId="0" fontId="0" fillId="14" borderId="5" xfId="0" applyFill="1" applyBorder="1" applyAlignment="1">
      <alignment vertical="center"/>
    </xf>
    <xf numFmtId="0" fontId="0" fillId="11" borderId="4" xfId="0" applyFill="1" applyBorder="1" applyAlignment="1">
      <alignment horizontal="center" vertical="center"/>
    </xf>
    <xf numFmtId="9" fontId="0" fillId="11" borderId="4" xfId="3" applyFont="1" applyFill="1" applyBorder="1"/>
    <xf numFmtId="4" fontId="2" fillId="0" borderId="0" xfId="0" applyNumberFormat="1" applyFont="1" applyBorder="1"/>
    <xf numFmtId="9" fontId="0" fillId="0" borderId="0" xfId="3" applyFont="1" applyAlignment="1">
      <alignment horizontal="left"/>
    </xf>
    <xf numFmtId="9" fontId="0" fillId="0" borderId="0" xfId="0" applyNumberFormat="1" applyBorder="1" applyAlignment="1">
      <alignment horizontal="right"/>
    </xf>
    <xf numFmtId="0" fontId="0" fillId="0" borderId="0" xfId="0" applyNumberFormat="1" applyAlignment="1"/>
    <xf numFmtId="0" fontId="16" fillId="0" borderId="0" xfId="0" applyFont="1"/>
    <xf numFmtId="4" fontId="2" fillId="0" borderId="0" xfId="0" applyNumberFormat="1" applyFont="1"/>
    <xf numFmtId="0" fontId="2" fillId="0" borderId="0" xfId="0" applyFont="1" applyFill="1" applyBorder="1" applyAlignment="1">
      <alignment horizontal="left" wrapText="1"/>
    </xf>
    <xf numFmtId="0" fontId="0" fillId="0" borderId="0" xfId="0" applyFill="1" applyBorder="1" applyAlignment="1">
      <alignment horizontal="center"/>
    </xf>
    <xf numFmtId="39" fontId="0" fillId="0" borderId="4" xfId="0" applyNumberFormat="1" applyFill="1" applyBorder="1"/>
    <xf numFmtId="9" fontId="0" fillId="5" borderId="0" xfId="3" applyFont="1" applyFill="1" applyAlignment="1">
      <alignment horizontal="left"/>
    </xf>
    <xf numFmtId="0" fontId="20" fillId="0" borderId="0" xfId="0" applyFont="1"/>
    <xf numFmtId="0" fontId="14" fillId="0" borderId="8" xfId="0" applyFont="1" applyFill="1" applyBorder="1" applyAlignment="1">
      <alignment vertical="center"/>
    </xf>
    <xf numFmtId="0" fontId="14" fillId="0" borderId="5" xfId="0" applyFont="1" applyFill="1" applyBorder="1" applyAlignment="1">
      <alignment vertical="center"/>
    </xf>
    <xf numFmtId="0" fontId="14" fillId="15" borderId="11" xfId="0" applyFont="1" applyFill="1" applyBorder="1"/>
    <xf numFmtId="0" fontId="2" fillId="15" borderId="12" xfId="0" applyFont="1" applyFill="1" applyBorder="1"/>
    <xf numFmtId="1" fontId="2" fillId="15" borderId="12" xfId="0" applyNumberFormat="1" applyFont="1" applyFill="1" applyBorder="1"/>
    <xf numFmtId="0" fontId="2" fillId="15" borderId="9" xfId="0" applyFont="1" applyFill="1" applyBorder="1"/>
    <xf numFmtId="0" fontId="17" fillId="15" borderId="13" xfId="0" applyFont="1" applyFill="1" applyBorder="1"/>
    <xf numFmtId="0" fontId="17" fillId="15" borderId="0" xfId="0" applyFont="1" applyFill="1" applyBorder="1"/>
    <xf numFmtId="1" fontId="17" fillId="15" borderId="0" xfId="0" applyNumberFormat="1" applyFont="1" applyFill="1" applyBorder="1"/>
    <xf numFmtId="0" fontId="17" fillId="15" borderId="10" xfId="0" applyFont="1" applyFill="1" applyBorder="1"/>
    <xf numFmtId="0" fontId="17" fillId="15" borderId="14" xfId="0" applyFont="1" applyFill="1" applyBorder="1"/>
    <xf numFmtId="0" fontId="17" fillId="15" borderId="7" xfId="0" applyFont="1" applyFill="1" applyBorder="1"/>
    <xf numFmtId="1" fontId="17" fillId="15" borderId="7" xfId="0" applyNumberFormat="1" applyFont="1" applyFill="1" applyBorder="1"/>
    <xf numFmtId="0" fontId="17" fillId="15" borderId="21" xfId="0" applyFont="1" applyFill="1" applyBorder="1"/>
    <xf numFmtId="0" fontId="21" fillId="0" borderId="6" xfId="0" applyFont="1" applyFill="1" applyBorder="1" applyAlignment="1">
      <alignment vertical="center"/>
    </xf>
    <xf numFmtId="0" fontId="0" fillId="0" borderId="0" xfId="0" quotePrefix="1" applyNumberFormat="1" applyFill="1"/>
    <xf numFmtId="0" fontId="22" fillId="15" borderId="4" xfId="0" applyFont="1" applyFill="1" applyBorder="1"/>
    <xf numFmtId="0" fontId="0" fillId="16" borderId="0" xfId="0" applyNumberFormat="1" applyFill="1" applyBorder="1"/>
    <xf numFmtId="39" fontId="0" fillId="0" borderId="0" xfId="0" applyNumberFormat="1" applyFont="1" applyAlignment="1">
      <alignment vertical="center"/>
    </xf>
    <xf numFmtId="0" fontId="15" fillId="0" borderId="0" xfId="0" applyFont="1" applyBorder="1" applyAlignment="1">
      <alignment horizontal="center"/>
    </xf>
    <xf numFmtId="0" fontId="0" fillId="5" borderId="6" xfId="0" applyFill="1" applyBorder="1" applyAlignment="1">
      <alignment horizontal="center" vertical="top"/>
    </xf>
    <xf numFmtId="0" fontId="0" fillId="5" borderId="5" xfId="0" applyFill="1" applyBorder="1" applyAlignment="1">
      <alignment horizontal="center" vertical="top"/>
    </xf>
    <xf numFmtId="49" fontId="2" fillId="0" borderId="18" xfId="0" applyNumberFormat="1" applyFont="1" applyFill="1" applyBorder="1" applyAlignment="1">
      <alignment horizontal="left" wrapText="1"/>
    </xf>
    <xf numFmtId="49" fontId="2" fillId="0" borderId="19" xfId="0" applyNumberFormat="1" applyFont="1" applyFill="1" applyBorder="1" applyAlignment="1">
      <alignment horizontal="left" wrapText="1"/>
    </xf>
    <xf numFmtId="49" fontId="2" fillId="0" borderId="20" xfId="0" applyNumberFormat="1" applyFont="1" applyFill="1" applyBorder="1" applyAlignment="1">
      <alignment horizontal="left" wrapText="1"/>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4" xfId="0" applyBorder="1" applyAlignment="1">
      <alignment horizontal="left" wrapText="1"/>
    </xf>
    <xf numFmtId="0" fontId="0" fillId="0" borderId="6" xfId="0" applyBorder="1" applyAlignment="1"/>
    <xf numFmtId="0" fontId="0" fillId="0" borderId="5" xfId="0" applyBorder="1" applyAlignment="1">
      <alignment horizontal="left" wrapText="1"/>
    </xf>
  </cellXfs>
  <cellStyles count="4">
    <cellStyle name="Currency" xfId="2" builtinId="4"/>
    <cellStyle name="Normal" xfId="0" builtinId="0"/>
    <cellStyle name="Normal 2" xfId="1"/>
    <cellStyle name="Percent" xfId="3" builtinId="5"/>
  </cellStyles>
  <dxfs count="1">
    <dxf>
      <fill>
        <patternFill>
          <bgColor rgb="FFFFFF00"/>
        </patternFill>
      </fill>
    </dxf>
  </dxfs>
  <tableStyles count="0" defaultTableStyle="TableStyleMedium9" defaultPivotStyle="PivotStyleLight16"/>
  <colors>
    <mruColors>
      <color rgb="FFDAEE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workbookViewId="0">
      <selection activeCell="F16" sqref="F16"/>
    </sheetView>
  </sheetViews>
  <sheetFormatPr defaultRowHeight="15"/>
  <cols>
    <col min="1" max="1" width="49" bestFit="1" customWidth="1"/>
    <col min="2" max="2" width="10" bestFit="1" customWidth="1"/>
    <col min="3" max="3" width="15" customWidth="1"/>
    <col min="4" max="4" width="9.140625" style="72"/>
    <col min="5" max="5" width="16.42578125" customWidth="1"/>
    <col min="6" max="6" width="7" bestFit="1" customWidth="1"/>
    <col min="7" max="7" width="7.28515625" bestFit="1" customWidth="1"/>
    <col min="8" max="8" width="5.140625" customWidth="1"/>
    <col min="9" max="9" width="11.28515625" bestFit="1" customWidth="1"/>
  </cols>
  <sheetData>
    <row r="1" spans="1:9">
      <c r="A1" s="26" t="s">
        <v>91</v>
      </c>
      <c r="B1" s="27"/>
      <c r="C1" s="28"/>
      <c r="D1" s="29"/>
      <c r="E1" s="30"/>
      <c r="F1" s="31"/>
      <c r="G1" s="30"/>
      <c r="H1" s="30"/>
      <c r="I1" s="32"/>
    </row>
    <row r="2" spans="1:9">
      <c r="A2" s="33"/>
      <c r="B2" s="34"/>
      <c r="C2" s="35"/>
      <c r="D2" s="36"/>
      <c r="E2" s="33"/>
      <c r="F2" s="37"/>
      <c r="G2" s="33" t="s">
        <v>92</v>
      </c>
      <c r="H2" s="33"/>
      <c r="I2" s="38"/>
    </row>
    <row r="3" spans="1:9">
      <c r="A3" s="30"/>
      <c r="B3" s="27"/>
      <c r="C3" s="28"/>
      <c r="D3" s="29"/>
      <c r="E3" s="30"/>
      <c r="F3" s="39" t="s">
        <v>93</v>
      </c>
      <c r="G3" s="40">
        <v>600</v>
      </c>
      <c r="H3" s="41"/>
      <c r="I3" s="42">
        <f>SUM(B10+B11+B12+B13+B14+B15)</f>
        <v>3648.4245439469323</v>
      </c>
    </row>
    <row r="4" spans="1:9">
      <c r="A4" s="43" t="s">
        <v>94</v>
      </c>
      <c r="B4" s="27"/>
      <c r="C4" s="28" t="s">
        <v>126</v>
      </c>
      <c r="D4" s="29"/>
      <c r="E4" s="30"/>
      <c r="F4" s="39" t="s">
        <v>95</v>
      </c>
      <c r="G4" s="44">
        <v>610</v>
      </c>
      <c r="H4" s="45"/>
      <c r="I4" s="46">
        <f>SUM(B17)</f>
        <v>0</v>
      </c>
    </row>
    <row r="5" spans="1:9">
      <c r="A5" s="30" t="s">
        <v>96</v>
      </c>
      <c r="B5" s="47">
        <f>SUM(C39*0.098)</f>
        <v>812.60364842454396</v>
      </c>
      <c r="C5" s="73">
        <v>9.8000000000000004E-2</v>
      </c>
      <c r="D5" s="29">
        <v>7090</v>
      </c>
      <c r="E5" s="30" t="s">
        <v>97</v>
      </c>
      <c r="F5" s="39" t="s">
        <v>98</v>
      </c>
      <c r="G5" s="48">
        <v>620</v>
      </c>
      <c r="H5" s="49"/>
      <c r="I5" s="50">
        <f>SUM(C22)</f>
        <v>1134.6600331674958</v>
      </c>
    </row>
    <row r="6" spans="1:9">
      <c r="A6" s="26" t="s">
        <v>99</v>
      </c>
      <c r="B6" s="51">
        <f>SUM(C39*0.09)</f>
        <v>746.26865671641792</v>
      </c>
      <c r="C6" s="73">
        <v>0.09</v>
      </c>
      <c r="D6" s="29">
        <v>7090</v>
      </c>
      <c r="E6" s="30" t="s">
        <v>97</v>
      </c>
      <c r="F6" s="39" t="s">
        <v>100</v>
      </c>
      <c r="G6" s="52">
        <v>700</v>
      </c>
      <c r="H6" s="53"/>
      <c r="I6" s="54">
        <f>SUM(C8+C24+C30+C37)</f>
        <v>3508.7893864013249</v>
      </c>
    </row>
    <row r="7" spans="1:9">
      <c r="A7" s="26" t="s">
        <v>101</v>
      </c>
      <c r="B7" s="51">
        <f>SUM(C39*0.012)</f>
        <v>99.50248756218906</v>
      </c>
      <c r="C7" s="73">
        <v>1.2E-2</v>
      </c>
      <c r="D7" s="29">
        <v>7090</v>
      </c>
      <c r="E7" s="30" t="s">
        <v>97</v>
      </c>
      <c r="F7" s="39" t="s">
        <v>102</v>
      </c>
      <c r="G7" s="55">
        <v>760</v>
      </c>
      <c r="H7" s="56"/>
      <c r="I7" s="57">
        <f>SUM(C40)</f>
        <v>1708.1260364842453</v>
      </c>
    </row>
    <row r="8" spans="1:9">
      <c r="A8" s="30"/>
      <c r="B8" s="27"/>
      <c r="C8" s="28">
        <f>SUM(B5:B7)</f>
        <v>1658.3747927031511</v>
      </c>
      <c r="D8" s="29"/>
      <c r="E8" s="30"/>
      <c r="F8" s="31"/>
      <c r="G8" s="30"/>
      <c r="H8" s="30"/>
      <c r="I8" s="32"/>
    </row>
    <row r="9" spans="1:9">
      <c r="A9" s="58" t="s">
        <v>103</v>
      </c>
      <c r="B9" s="27"/>
      <c r="C9" s="28"/>
      <c r="D9" s="29"/>
      <c r="E9" s="30"/>
      <c r="F9" s="31"/>
      <c r="G9" s="30"/>
      <c r="H9" s="30"/>
      <c r="I9" s="59">
        <f>SUM(I3:I7)</f>
        <v>10000</v>
      </c>
    </row>
    <row r="10" spans="1:9">
      <c r="A10" s="26" t="s">
        <v>104</v>
      </c>
      <c r="B10" s="60">
        <f>SUM(C39*0.055)</f>
        <v>456.05306799336648</v>
      </c>
      <c r="C10" s="73">
        <v>5.5E-2</v>
      </c>
      <c r="D10" s="29">
        <v>6020</v>
      </c>
      <c r="E10" s="30" t="s">
        <v>105</v>
      </c>
      <c r="F10" s="31"/>
      <c r="G10" s="30"/>
      <c r="H10" s="30"/>
      <c r="I10" s="32"/>
    </row>
    <row r="11" spans="1:9">
      <c r="A11" s="26" t="s">
        <v>106</v>
      </c>
      <c r="B11" s="60">
        <f>SUM(C39*0.055)</f>
        <v>456.05306799336648</v>
      </c>
      <c r="C11" s="73">
        <v>5.5E-2</v>
      </c>
      <c r="D11" s="29">
        <v>6040</v>
      </c>
      <c r="E11" s="43" t="s">
        <v>49</v>
      </c>
      <c r="F11" s="31"/>
      <c r="G11" s="30"/>
      <c r="H11" s="30"/>
      <c r="I11" s="32"/>
    </row>
    <row r="12" spans="1:9">
      <c r="A12" s="26" t="s">
        <v>107</v>
      </c>
      <c r="B12" s="60">
        <f>SUM(C39*0.04)</f>
        <v>331.6749585406302</v>
      </c>
      <c r="C12" s="73">
        <v>0.04</v>
      </c>
      <c r="D12" s="29">
        <v>6100</v>
      </c>
      <c r="E12" s="30" t="s">
        <v>8</v>
      </c>
      <c r="F12" s="31"/>
      <c r="G12" s="30"/>
      <c r="H12" s="30"/>
      <c r="I12" s="32"/>
    </row>
    <row r="13" spans="1:9">
      <c r="A13" s="30" t="s">
        <v>108</v>
      </c>
      <c r="B13" s="60">
        <f>SUM(C39*0.015)</f>
        <v>124.37810945273631</v>
      </c>
      <c r="C13" s="73">
        <v>1.4999999999999999E-2</v>
      </c>
      <c r="D13" s="29">
        <v>6100</v>
      </c>
      <c r="E13" s="30" t="s">
        <v>8</v>
      </c>
      <c r="F13" s="31"/>
      <c r="G13" s="30"/>
      <c r="H13" s="30"/>
      <c r="I13" s="32"/>
    </row>
    <row r="14" spans="1:9">
      <c r="A14" s="30" t="s">
        <v>109</v>
      </c>
      <c r="B14" s="60">
        <f>SUM(C39*0.135)</f>
        <v>1119.4029850746269</v>
      </c>
      <c r="C14" s="73">
        <v>0.13500000000000001</v>
      </c>
      <c r="D14" s="29">
        <v>6010</v>
      </c>
      <c r="E14" s="30" t="s">
        <v>5</v>
      </c>
      <c r="F14" s="31"/>
      <c r="G14" s="30"/>
      <c r="H14" s="30"/>
      <c r="I14" s="32"/>
    </row>
    <row r="15" spans="1:9">
      <c r="A15" s="30" t="s">
        <v>110</v>
      </c>
      <c r="B15" s="60">
        <f>SUM(C39*0.14)</f>
        <v>1160.8623548922058</v>
      </c>
      <c r="C15" s="73">
        <v>0.14000000000000001</v>
      </c>
      <c r="D15" s="29">
        <v>6010</v>
      </c>
      <c r="E15" s="30" t="s">
        <v>5</v>
      </c>
      <c r="F15" s="31"/>
      <c r="G15" s="30"/>
      <c r="H15" s="30"/>
      <c r="I15" s="32"/>
    </row>
    <row r="16" spans="1:9">
      <c r="A16" s="61" t="s">
        <v>111</v>
      </c>
      <c r="B16" s="27"/>
      <c r="C16" s="28">
        <f>SUM(B10:B15)</f>
        <v>3648.4245439469323</v>
      </c>
      <c r="D16" s="29"/>
      <c r="E16" s="30"/>
      <c r="F16" s="31"/>
      <c r="G16" s="30"/>
      <c r="H16" s="30"/>
      <c r="I16" s="32"/>
    </row>
    <row r="17" spans="1:9">
      <c r="A17" s="30"/>
      <c r="B17" s="62"/>
      <c r="C17" s="28"/>
      <c r="D17" s="29"/>
      <c r="E17" s="30"/>
      <c r="F17" s="31"/>
      <c r="G17" s="30"/>
      <c r="H17" s="30"/>
      <c r="I17" s="32"/>
    </row>
    <row r="18" spans="1:9">
      <c r="A18" s="43"/>
      <c r="B18" s="27"/>
      <c r="C18" s="28"/>
      <c r="D18" s="29"/>
      <c r="E18" s="30">
        <f>SUM(C8+C16+C17+C22+C30+C37)</f>
        <v>7303.8149419568836</v>
      </c>
      <c r="F18" s="31"/>
      <c r="G18" s="30"/>
      <c r="H18" s="30"/>
      <c r="I18" s="32"/>
    </row>
    <row r="19" spans="1:9">
      <c r="A19" s="30"/>
      <c r="B19" s="27"/>
      <c r="C19" s="28"/>
      <c r="D19" s="29"/>
      <c r="E19" s="30"/>
      <c r="F19" s="31"/>
      <c r="G19" s="30"/>
      <c r="H19" s="30"/>
      <c r="I19" s="32"/>
    </row>
    <row r="20" spans="1:9">
      <c r="A20" s="58" t="s">
        <v>88</v>
      </c>
      <c r="B20" s="27"/>
      <c r="C20" s="28"/>
      <c r="D20" s="29"/>
      <c r="E20" s="30"/>
      <c r="F20" s="31"/>
      <c r="G20" s="30"/>
      <c r="H20" s="30"/>
      <c r="I20" s="32"/>
    </row>
    <row r="21" spans="1:9">
      <c r="A21" s="30" t="s">
        <v>112</v>
      </c>
      <c r="B21" s="63">
        <f>SUM(C16*0.311)</f>
        <v>1134.6600331674958</v>
      </c>
      <c r="C21" s="73">
        <v>0.311</v>
      </c>
      <c r="D21" s="29">
        <v>6299</v>
      </c>
      <c r="E21" s="64">
        <f>SUM(C8+C16+C17+C22+C24+C30+C37)</f>
        <v>8291.8739635157544</v>
      </c>
      <c r="F21" s="31"/>
      <c r="G21" s="30"/>
      <c r="H21" s="30"/>
      <c r="I21" s="32"/>
    </row>
    <row r="22" spans="1:9">
      <c r="A22" s="30"/>
      <c r="B22" s="27"/>
      <c r="C22" s="28">
        <f>SUM(B18:B21)</f>
        <v>1134.6600331674958</v>
      </c>
      <c r="D22" s="29"/>
      <c r="E22" s="30"/>
      <c r="F22" s="31"/>
      <c r="G22" s="30"/>
      <c r="H22" s="30"/>
      <c r="I22" s="32"/>
    </row>
    <row r="23" spans="1:9">
      <c r="A23" s="58" t="s">
        <v>1</v>
      </c>
      <c r="B23" s="27"/>
      <c r="C23" s="73" t="s">
        <v>127</v>
      </c>
      <c r="D23" s="29"/>
      <c r="E23" s="30"/>
      <c r="F23" s="31"/>
      <c r="G23" s="30"/>
      <c r="H23" s="30"/>
      <c r="I23" s="32"/>
    </row>
    <row r="24" spans="1:9">
      <c r="A24" s="30" t="s">
        <v>113</v>
      </c>
      <c r="B24" s="65">
        <f>SUM(C39-E18)</f>
        <v>988.05902155887088</v>
      </c>
      <c r="C24" s="28">
        <f>SUM(B24+0)</f>
        <v>988.05902155887088</v>
      </c>
      <c r="D24" s="29">
        <v>7025</v>
      </c>
      <c r="E24" s="30" t="s">
        <v>1</v>
      </c>
      <c r="F24" s="31"/>
      <c r="G24" s="30"/>
      <c r="H24" s="30"/>
      <c r="I24" s="32"/>
    </row>
    <row r="25" spans="1:9">
      <c r="A25" s="30"/>
      <c r="B25" s="27"/>
      <c r="C25" s="28"/>
      <c r="D25" s="29"/>
      <c r="E25" s="30"/>
      <c r="F25" s="31"/>
      <c r="G25" s="30"/>
      <c r="H25" s="30"/>
      <c r="I25" s="32"/>
    </row>
    <row r="26" spans="1:9">
      <c r="A26" s="58" t="s">
        <v>114</v>
      </c>
      <c r="B26" s="27"/>
      <c r="C26" s="28"/>
      <c r="D26" s="29"/>
      <c r="E26" s="30"/>
      <c r="F26" s="31"/>
      <c r="G26" s="30"/>
      <c r="H26" s="30"/>
      <c r="I26" s="32"/>
    </row>
    <row r="27" spans="1:9">
      <c r="A27" s="30"/>
      <c r="B27" s="27"/>
      <c r="C27" s="62"/>
      <c r="D27" s="29"/>
      <c r="E27" s="30"/>
      <c r="F27" s="31"/>
      <c r="G27" s="30"/>
      <c r="H27" s="30"/>
      <c r="I27" s="32"/>
    </row>
    <row r="28" spans="1:9">
      <c r="A28" s="26" t="s">
        <v>115</v>
      </c>
      <c r="B28" s="66">
        <f>SUM(C39*0.022)</f>
        <v>182.42122719734658</v>
      </c>
      <c r="C28" s="73">
        <v>2.1999999999999999E-2</v>
      </c>
      <c r="D28" s="29">
        <v>7078</v>
      </c>
      <c r="E28" s="30" t="s">
        <v>116</v>
      </c>
      <c r="F28" s="31"/>
      <c r="G28" s="30"/>
      <c r="H28" s="30"/>
      <c r="I28" s="32"/>
    </row>
    <row r="29" spans="1:9">
      <c r="A29" s="30" t="s">
        <v>117</v>
      </c>
      <c r="B29" s="66">
        <f>SUM(C39*0.031)</f>
        <v>257.04809286898836</v>
      </c>
      <c r="C29" s="73">
        <v>3.1E-2</v>
      </c>
      <c r="D29" s="29">
        <v>7078</v>
      </c>
      <c r="E29" s="30" t="s">
        <v>116</v>
      </c>
      <c r="F29" s="31"/>
      <c r="G29" s="30"/>
      <c r="H29" s="30"/>
      <c r="I29" s="32"/>
    </row>
    <row r="30" spans="1:9">
      <c r="A30" s="30"/>
      <c r="B30" s="67"/>
      <c r="C30" s="68">
        <f>SUM(E31)</f>
        <v>439.46999999999997</v>
      </c>
      <c r="D30" s="29"/>
      <c r="E30" s="67">
        <f>SUM(B28:B29)</f>
        <v>439.46932006633494</v>
      </c>
      <c r="F30" s="31"/>
      <c r="G30" s="30"/>
      <c r="H30" s="30"/>
      <c r="I30" s="32"/>
    </row>
    <row r="31" spans="1:9">
      <c r="A31" s="30"/>
      <c r="B31" s="27"/>
      <c r="C31" s="28"/>
      <c r="D31" s="29"/>
      <c r="E31" s="67">
        <f>ROUNDUP(E30,2)</f>
        <v>439.46999999999997</v>
      </c>
      <c r="F31" s="31"/>
      <c r="G31" s="30"/>
      <c r="H31" s="30"/>
      <c r="I31" s="32"/>
    </row>
    <row r="32" spans="1:9">
      <c r="A32" s="30"/>
      <c r="B32" s="27"/>
      <c r="C32" s="28"/>
      <c r="D32" s="29"/>
      <c r="E32" s="67"/>
      <c r="F32" s="31"/>
      <c r="G32" s="30"/>
      <c r="H32" s="30"/>
      <c r="I32" s="32"/>
    </row>
    <row r="33" spans="1:9">
      <c r="A33" s="58" t="s">
        <v>118</v>
      </c>
      <c r="B33" s="27"/>
      <c r="C33" s="28"/>
      <c r="D33" s="29"/>
      <c r="E33" s="30"/>
      <c r="F33" s="31"/>
      <c r="G33" s="30"/>
      <c r="H33" s="30"/>
      <c r="I33" s="32"/>
    </row>
    <row r="34" spans="1:9">
      <c r="A34" s="26" t="s">
        <v>119</v>
      </c>
      <c r="B34" s="51">
        <f>SUM(C39*0.04)</f>
        <v>331.6749585406302</v>
      </c>
      <c r="C34" s="73">
        <v>0.04</v>
      </c>
      <c r="D34" s="29"/>
      <c r="E34" s="30"/>
      <c r="F34" s="31"/>
      <c r="G34" s="30"/>
      <c r="H34" s="30"/>
      <c r="I34" s="32"/>
    </row>
    <row r="35" spans="1:9">
      <c r="A35" s="30" t="s">
        <v>120</v>
      </c>
      <c r="B35" s="51">
        <f>SUM(C39*0.004)</f>
        <v>33.16749585406302</v>
      </c>
      <c r="C35" s="73">
        <v>4.0000000000000001E-3</v>
      </c>
      <c r="D35" s="69"/>
      <c r="E35" s="30"/>
      <c r="F35" s="31"/>
      <c r="G35" s="30"/>
      <c r="H35" s="30"/>
      <c r="I35" s="32"/>
    </row>
    <row r="36" spans="1:9">
      <c r="A36" s="30" t="s">
        <v>121</v>
      </c>
      <c r="B36" s="51">
        <f>SUM(C39*0.002)</f>
        <v>16.58374792703151</v>
      </c>
      <c r="C36" s="73">
        <v>2E-3</v>
      </c>
      <c r="D36" s="29"/>
      <c r="E36" s="30"/>
      <c r="F36" s="31"/>
      <c r="G36" s="30"/>
      <c r="H36" s="30"/>
      <c r="I36" s="32"/>
    </row>
    <row r="37" spans="1:9">
      <c r="A37" s="30" t="s">
        <v>122</v>
      </c>
      <c r="B37" s="51">
        <f>SUM(C39*0.005)</f>
        <v>41.459369817578775</v>
      </c>
      <c r="C37" s="28">
        <f>SUM(B34:B37)</f>
        <v>422.88557213930352</v>
      </c>
      <c r="D37" s="29"/>
      <c r="E37" s="30"/>
      <c r="F37" s="31"/>
      <c r="G37" s="30"/>
      <c r="H37" s="30"/>
      <c r="I37" s="32"/>
    </row>
    <row r="38" spans="1:9">
      <c r="A38" s="30"/>
      <c r="B38" s="27"/>
      <c r="C38" s="73">
        <v>5.0000000000000001E-3</v>
      </c>
      <c r="D38" s="29"/>
      <c r="E38" s="64">
        <f>SUM(C39*0.05)</f>
        <v>414.59369817578772</v>
      </c>
      <c r="F38" s="31"/>
      <c r="G38" s="30"/>
      <c r="H38" s="30"/>
      <c r="I38" s="32"/>
    </row>
    <row r="39" spans="1:9">
      <c r="A39" s="26" t="s">
        <v>123</v>
      </c>
      <c r="B39" s="27"/>
      <c r="C39" s="28">
        <f>SUM(E40)</f>
        <v>8291.8739635157544</v>
      </c>
      <c r="D39" s="29"/>
      <c r="E39" s="30"/>
      <c r="F39" s="31"/>
      <c r="G39" s="30"/>
      <c r="H39" s="30"/>
      <c r="I39" s="32"/>
    </row>
    <row r="40" spans="1:9">
      <c r="A40" s="26" t="s">
        <v>124</v>
      </c>
      <c r="B40" s="27"/>
      <c r="C40" s="70">
        <f>SUM(E41)</f>
        <v>1708.1260364842453</v>
      </c>
      <c r="D40" s="29"/>
      <c r="E40" s="30">
        <f>SUM(C42/1.206)</f>
        <v>8291.8739635157544</v>
      </c>
      <c r="F40" s="31"/>
      <c r="G40" s="30"/>
      <c r="H40" s="30"/>
      <c r="I40" s="32"/>
    </row>
    <row r="41" spans="1:9">
      <c r="A41" s="26" t="s">
        <v>124</v>
      </c>
      <c r="B41" s="27"/>
      <c r="C41" s="28"/>
      <c r="D41" s="29"/>
      <c r="E41" s="64">
        <f>SUM(C39*0.206)</f>
        <v>1708.1260364842453</v>
      </c>
      <c r="F41" s="31"/>
      <c r="G41" s="30"/>
      <c r="H41" s="30"/>
      <c r="I41" s="32"/>
    </row>
    <row r="42" spans="1:9">
      <c r="A42" s="26" t="s">
        <v>125</v>
      </c>
      <c r="B42" s="27"/>
      <c r="C42" s="71">
        <v>10000</v>
      </c>
      <c r="D42" s="29"/>
      <c r="E42" s="30"/>
      <c r="F42" s="31"/>
      <c r="G42" s="30"/>
      <c r="H42" s="30"/>
      <c r="I42" s="32"/>
    </row>
  </sheetData>
  <pageMargins left="0.45" right="0.45" top="0.25" bottom="0.25" header="0.3" footer="0.3"/>
  <pageSetup scale="88" fitToWidth="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1"/>
  <sheetViews>
    <sheetView tabSelected="1" zoomScaleNormal="100" workbookViewId="0">
      <selection activeCell="B3" sqref="B3"/>
    </sheetView>
  </sheetViews>
  <sheetFormatPr defaultRowHeight="15"/>
  <cols>
    <col min="1" max="1" width="1.28515625" customWidth="1"/>
    <col min="2" max="2" width="7.28515625" customWidth="1"/>
    <col min="3" max="3" width="9.140625" style="102"/>
    <col min="4" max="4" width="33" customWidth="1"/>
    <col min="5" max="5" width="37.7109375" customWidth="1"/>
    <col min="6" max="6" width="10.7109375" style="89" bestFit="1" customWidth="1"/>
    <col min="7" max="9" width="10.140625" style="80" customWidth="1"/>
    <col min="10" max="10" width="10.140625" bestFit="1" customWidth="1"/>
    <col min="11" max="11" width="11.85546875" customWidth="1"/>
    <col min="12" max="12" width="9.5703125" bestFit="1" customWidth="1"/>
  </cols>
  <sheetData>
    <row r="1" spans="1:9" ht="15.75">
      <c r="A1" s="161" t="s">
        <v>187</v>
      </c>
      <c r="B1" s="161"/>
      <c r="C1" s="161"/>
      <c r="D1" s="161"/>
      <c r="E1" s="161"/>
      <c r="F1" s="161"/>
    </row>
    <row r="2" spans="1:9" ht="15.75">
      <c r="A2" s="161" t="s">
        <v>188</v>
      </c>
      <c r="B2" s="161"/>
      <c r="C2" s="161"/>
      <c r="D2" s="161"/>
      <c r="E2" s="161"/>
      <c r="F2" s="161"/>
    </row>
    <row r="3" spans="1:9" ht="11.25" customHeight="1">
      <c r="A3" s="103"/>
      <c r="B3" s="103"/>
      <c r="C3" s="103"/>
      <c r="D3" s="103"/>
      <c r="E3" s="103"/>
      <c r="F3" s="103"/>
    </row>
    <row r="4" spans="1:9" ht="16.5" customHeight="1">
      <c r="B4" t="s">
        <v>176</v>
      </c>
      <c r="C4" s="119"/>
      <c r="D4" s="156" t="s">
        <v>205</v>
      </c>
    </row>
    <row r="5" spans="1:9" ht="16.5" customHeight="1">
      <c r="B5" t="s">
        <v>177</v>
      </c>
      <c r="C5" s="121"/>
      <c r="D5" s="142" t="s">
        <v>204</v>
      </c>
    </row>
    <row r="6" spans="1:9" ht="16.5" customHeight="1">
      <c r="B6" t="s">
        <v>178</v>
      </c>
      <c r="C6" s="121"/>
      <c r="D6" s="143" t="s">
        <v>204</v>
      </c>
      <c r="G6" s="93"/>
      <c r="H6" s="93"/>
      <c r="I6" s="93"/>
    </row>
    <row r="7" spans="1:9" ht="16.5" customHeight="1">
      <c r="C7" s="138"/>
      <c r="D7" s="137"/>
      <c r="G7" s="93"/>
      <c r="H7" s="93"/>
      <c r="I7" s="93"/>
    </row>
    <row r="8" spans="1:9" ht="16.5" customHeight="1">
      <c r="B8" s="141" t="s">
        <v>200</v>
      </c>
      <c r="C8" s="138"/>
      <c r="D8" s="137"/>
      <c r="G8" s="93"/>
      <c r="H8" s="93"/>
      <c r="I8" s="93"/>
    </row>
    <row r="9" spans="1:9" ht="12" customHeight="1">
      <c r="D9" s="120"/>
      <c r="G9" s="88"/>
      <c r="H9" s="88"/>
      <c r="I9" s="88"/>
    </row>
    <row r="10" spans="1:9">
      <c r="B10" s="100" t="s">
        <v>129</v>
      </c>
      <c r="C10" s="100" t="s">
        <v>130</v>
      </c>
      <c r="D10" s="101" t="s">
        <v>175</v>
      </c>
      <c r="E10" s="100" t="s">
        <v>186</v>
      </c>
      <c r="F10" s="99" t="s">
        <v>173</v>
      </c>
      <c r="G10" s="88"/>
      <c r="H10" s="88"/>
      <c r="I10" s="88"/>
    </row>
    <row r="11" spans="1:9">
      <c r="B11" s="106">
        <v>600</v>
      </c>
      <c r="C11" s="107">
        <v>6010</v>
      </c>
      <c r="D11" s="108" t="s">
        <v>132</v>
      </c>
      <c r="E11" s="108"/>
      <c r="F11" s="109"/>
      <c r="G11" s="88"/>
      <c r="H11" s="88"/>
      <c r="I11" s="88"/>
    </row>
    <row r="12" spans="1:9">
      <c r="B12" s="110"/>
      <c r="C12" s="107">
        <v>6010</v>
      </c>
      <c r="D12" s="108" t="s">
        <v>132</v>
      </c>
      <c r="E12" s="108"/>
      <c r="F12" s="109"/>
      <c r="G12" s="88"/>
      <c r="H12" s="88"/>
      <c r="I12" s="88"/>
    </row>
    <row r="13" spans="1:9">
      <c r="B13" s="110"/>
      <c r="C13" s="107">
        <v>6020</v>
      </c>
      <c r="D13" s="108" t="s">
        <v>134</v>
      </c>
      <c r="E13" s="108"/>
      <c r="F13" s="109"/>
      <c r="G13" s="88"/>
      <c r="H13" s="88"/>
      <c r="I13" s="88"/>
    </row>
    <row r="14" spans="1:9">
      <c r="B14" s="110"/>
      <c r="C14" s="107">
        <v>6025</v>
      </c>
      <c r="D14" s="108" t="s">
        <v>213</v>
      </c>
      <c r="E14" s="108"/>
      <c r="F14" s="109"/>
      <c r="G14" s="88"/>
      <c r="H14" s="88"/>
      <c r="I14" s="88"/>
    </row>
    <row r="15" spans="1:9">
      <c r="B15" s="110"/>
      <c r="C15" s="107">
        <v>6040</v>
      </c>
      <c r="D15" s="108" t="s">
        <v>136</v>
      </c>
      <c r="E15" s="108"/>
      <c r="F15" s="109"/>
      <c r="G15" s="88"/>
      <c r="H15" s="88"/>
      <c r="I15" s="88"/>
    </row>
    <row r="16" spans="1:9">
      <c r="B16" s="111"/>
      <c r="C16" s="107">
        <v>6050</v>
      </c>
      <c r="D16" s="108" t="s">
        <v>138</v>
      </c>
      <c r="E16" s="108"/>
      <c r="F16" s="109"/>
      <c r="G16" s="88"/>
      <c r="H16" s="88"/>
      <c r="I16" s="88"/>
    </row>
    <row r="17" spans="2:12">
      <c r="B17" s="112">
        <v>610</v>
      </c>
      <c r="C17" s="75">
        <v>6100</v>
      </c>
      <c r="D17" s="76" t="s">
        <v>140</v>
      </c>
      <c r="E17" s="76"/>
      <c r="F17" s="92"/>
      <c r="G17" s="88"/>
      <c r="H17" s="88"/>
      <c r="I17" s="88"/>
      <c r="J17" s="1" t="s">
        <v>182</v>
      </c>
    </row>
    <row r="18" spans="2:12">
      <c r="B18" s="113"/>
      <c r="C18" s="75">
        <v>6100</v>
      </c>
      <c r="D18" s="76" t="s">
        <v>140</v>
      </c>
      <c r="E18" s="76"/>
      <c r="F18" s="92"/>
      <c r="G18" s="88"/>
      <c r="H18" s="88"/>
      <c r="I18" s="88"/>
      <c r="J18" t="s">
        <v>194</v>
      </c>
      <c r="K18" t="s">
        <v>195</v>
      </c>
      <c r="L18" t="s">
        <v>196</v>
      </c>
    </row>
    <row r="19" spans="2:12">
      <c r="B19" s="113"/>
      <c r="C19" s="75">
        <v>6105</v>
      </c>
      <c r="D19" s="76" t="s">
        <v>142</v>
      </c>
      <c r="E19" s="76"/>
      <c r="F19" s="92"/>
      <c r="G19" s="88"/>
      <c r="H19" s="88"/>
      <c r="I19" s="88"/>
      <c r="J19">
        <v>0.31</v>
      </c>
      <c r="K19">
        <v>3.5000000000000003E-2</v>
      </c>
      <c r="L19">
        <v>0.123</v>
      </c>
    </row>
    <row r="20" spans="2:12">
      <c r="B20" s="114"/>
      <c r="C20" s="75">
        <v>6110</v>
      </c>
      <c r="D20" s="76" t="s">
        <v>144</v>
      </c>
      <c r="E20" s="76"/>
      <c r="F20" s="92"/>
      <c r="G20" s="88"/>
      <c r="H20" s="88"/>
      <c r="I20" s="88"/>
    </row>
    <row r="21" spans="2:12">
      <c r="B21" s="77">
        <v>620</v>
      </c>
      <c r="C21" s="77">
        <v>6299</v>
      </c>
      <c r="D21" s="74" t="s">
        <v>146</v>
      </c>
      <c r="E21" s="74" t="s">
        <v>88</v>
      </c>
      <c r="F21" s="160">
        <f>ROUND(((SUMIF(C11:C47,"6010",F11:F47)+SUMIF(C11:C47,"6020",F11:F47)+SUMIF(C11:C47,"6040",F11:F47)+SUMIF(C11:C47,"6100",F11:F47))*J19)+(SUMIF(C11:C47,"6050",F11:F47)*K19)+((SUMIF(C11:C47,"6105",F11:F47)+(SUMIF(C11:C47,"6025",F11:F47)))*L19),2)</f>
        <v>0</v>
      </c>
      <c r="G21" s="136" t="s">
        <v>198</v>
      </c>
      <c r="H21" s="88"/>
      <c r="I21" s="88"/>
    </row>
    <row r="22" spans="2:12">
      <c r="B22" s="122">
        <v>700</v>
      </c>
      <c r="C22" s="123">
        <v>7005</v>
      </c>
      <c r="D22" s="124" t="s">
        <v>148</v>
      </c>
      <c r="E22" s="124"/>
      <c r="F22" s="125"/>
      <c r="G22" s="88"/>
      <c r="H22" s="88"/>
      <c r="I22" s="88"/>
    </row>
    <row r="23" spans="2:12">
      <c r="B23" s="126"/>
      <c r="C23" s="123">
        <v>7010</v>
      </c>
      <c r="D23" s="124" t="s">
        <v>41</v>
      </c>
      <c r="E23" s="124"/>
      <c r="F23" s="125"/>
      <c r="G23" s="88"/>
      <c r="H23" s="88"/>
      <c r="I23" s="88"/>
    </row>
    <row r="24" spans="2:12">
      <c r="B24" s="126"/>
      <c r="C24" s="123">
        <v>7025</v>
      </c>
      <c r="D24" s="124" t="s">
        <v>151</v>
      </c>
      <c r="E24" s="124"/>
      <c r="F24" s="125"/>
      <c r="G24" s="88"/>
      <c r="H24" s="88"/>
      <c r="I24" s="88"/>
    </row>
    <row r="25" spans="2:12" ht="30">
      <c r="B25" s="126"/>
      <c r="C25" s="123">
        <v>7050</v>
      </c>
      <c r="D25" s="127" t="s">
        <v>153</v>
      </c>
      <c r="E25" s="124"/>
      <c r="F25" s="125"/>
      <c r="G25" s="88"/>
      <c r="H25" s="88"/>
      <c r="I25" s="88"/>
    </row>
    <row r="26" spans="2:12">
      <c r="B26" s="126"/>
      <c r="C26" s="123">
        <v>7055</v>
      </c>
      <c r="D26" s="124" t="s">
        <v>155</v>
      </c>
      <c r="E26" s="124"/>
      <c r="F26" s="125"/>
      <c r="G26" s="88"/>
      <c r="H26" s="88"/>
      <c r="I26" s="88"/>
    </row>
    <row r="27" spans="2:12">
      <c r="B27" s="126"/>
      <c r="C27" s="123">
        <v>7075</v>
      </c>
      <c r="D27" s="124" t="s">
        <v>179</v>
      </c>
      <c r="E27" s="124"/>
      <c r="F27" s="125"/>
      <c r="H27" s="88"/>
      <c r="I27" s="88"/>
    </row>
    <row r="28" spans="2:12">
      <c r="B28" s="126"/>
      <c r="C28" s="123">
        <v>7075</v>
      </c>
      <c r="D28" s="124" t="s">
        <v>199</v>
      </c>
      <c r="E28" s="124"/>
      <c r="F28" s="125"/>
      <c r="H28" s="88"/>
      <c r="I28" s="88"/>
    </row>
    <row r="29" spans="2:12">
      <c r="B29" s="126"/>
      <c r="C29" s="123">
        <v>7077</v>
      </c>
      <c r="D29" s="124" t="s">
        <v>158</v>
      </c>
      <c r="E29" s="124"/>
      <c r="F29" s="125"/>
      <c r="G29" s="88"/>
      <c r="H29" s="88"/>
      <c r="I29" s="88"/>
    </row>
    <row r="30" spans="2:12">
      <c r="B30" s="126"/>
      <c r="C30" s="123">
        <v>7078</v>
      </c>
      <c r="D30" s="124" t="s">
        <v>46</v>
      </c>
      <c r="E30" s="124"/>
      <c r="F30" s="125"/>
      <c r="G30" s="88"/>
      <c r="H30" s="88"/>
      <c r="I30" s="88"/>
    </row>
    <row r="31" spans="2:12">
      <c r="B31" s="126"/>
      <c r="C31" s="123">
        <v>7079</v>
      </c>
      <c r="D31" s="124" t="s">
        <v>180</v>
      </c>
      <c r="E31" s="124"/>
      <c r="F31" s="125"/>
      <c r="G31" s="88"/>
      <c r="H31" s="88"/>
      <c r="I31" s="88"/>
    </row>
    <row r="32" spans="2:12">
      <c r="B32" s="126"/>
      <c r="C32" s="123">
        <v>7079</v>
      </c>
      <c r="D32" s="124" t="s">
        <v>181</v>
      </c>
      <c r="E32" s="124"/>
      <c r="F32" s="125"/>
      <c r="G32" s="88"/>
      <c r="H32" s="88"/>
      <c r="I32" s="88"/>
    </row>
    <row r="33" spans="2:12">
      <c r="B33" s="126"/>
      <c r="C33" s="123">
        <v>7080</v>
      </c>
      <c r="D33" s="124" t="s">
        <v>162</v>
      </c>
      <c r="E33" s="124"/>
      <c r="F33" s="125"/>
      <c r="G33" s="88"/>
      <c r="H33" s="88"/>
      <c r="I33" s="88"/>
    </row>
    <row r="34" spans="2:12">
      <c r="B34" s="126"/>
      <c r="C34" s="123">
        <v>7085</v>
      </c>
      <c r="D34" s="124" t="s">
        <v>47</v>
      </c>
      <c r="E34" s="124"/>
      <c r="F34" s="125"/>
      <c r="G34" s="88"/>
      <c r="H34" s="88"/>
      <c r="I34" s="88"/>
      <c r="J34" s="80"/>
    </row>
    <row r="35" spans="2:12">
      <c r="B35" s="126"/>
      <c r="C35" s="123">
        <v>7090</v>
      </c>
      <c r="D35" s="124" t="s">
        <v>51</v>
      </c>
      <c r="E35" s="124"/>
      <c r="F35" s="125"/>
      <c r="G35" s="88"/>
      <c r="H35" s="88"/>
      <c r="I35" s="88"/>
    </row>
    <row r="36" spans="2:12">
      <c r="B36" s="126"/>
      <c r="C36" s="123">
        <v>7090</v>
      </c>
      <c r="D36" s="124" t="s">
        <v>51</v>
      </c>
      <c r="E36" s="124"/>
      <c r="F36" s="125"/>
      <c r="G36" s="88"/>
      <c r="H36" s="88"/>
      <c r="I36" s="88"/>
    </row>
    <row r="37" spans="2:12">
      <c r="B37" s="126"/>
      <c r="C37" s="123">
        <v>7090</v>
      </c>
      <c r="D37" s="124" t="s">
        <v>51</v>
      </c>
      <c r="E37" s="124"/>
      <c r="F37" s="125"/>
      <c r="G37" s="88"/>
      <c r="H37" s="88"/>
      <c r="I37" s="88"/>
    </row>
    <row r="38" spans="2:12">
      <c r="B38" s="126"/>
      <c r="C38" s="123">
        <v>7090</v>
      </c>
      <c r="D38" s="124" t="s">
        <v>51</v>
      </c>
      <c r="E38" s="124"/>
      <c r="F38" s="125"/>
      <c r="G38" s="88"/>
      <c r="H38" s="88"/>
      <c r="I38" s="88"/>
    </row>
    <row r="39" spans="2:12">
      <c r="B39" s="126"/>
      <c r="C39" s="123">
        <v>7090</v>
      </c>
      <c r="D39" s="124" t="s">
        <v>51</v>
      </c>
      <c r="E39" s="124"/>
      <c r="F39" s="125"/>
      <c r="G39" s="88"/>
      <c r="H39" s="88"/>
      <c r="I39" s="88"/>
    </row>
    <row r="40" spans="2:12">
      <c r="B40" s="126"/>
      <c r="C40" s="123">
        <v>7100</v>
      </c>
      <c r="D40" s="124" t="s">
        <v>53</v>
      </c>
      <c r="E40" s="124"/>
      <c r="F40" s="125"/>
      <c r="G40" s="88"/>
      <c r="H40" s="88"/>
      <c r="I40" s="88"/>
    </row>
    <row r="41" spans="2:12">
      <c r="B41" s="126"/>
      <c r="C41" s="123">
        <v>7105</v>
      </c>
      <c r="D41" s="124" t="s">
        <v>167</v>
      </c>
      <c r="E41" s="124"/>
      <c r="F41" s="125"/>
      <c r="G41" s="88"/>
      <c r="H41" s="88"/>
      <c r="I41" s="88"/>
      <c r="J41" s="1" t="s">
        <v>184</v>
      </c>
    </row>
    <row r="42" spans="2:12">
      <c r="B42" s="128"/>
      <c r="C42" s="123">
        <v>7110</v>
      </c>
      <c r="D42" s="124" t="s">
        <v>15</v>
      </c>
      <c r="E42" s="124"/>
      <c r="F42" s="125"/>
      <c r="G42" s="131" t="s">
        <v>190</v>
      </c>
      <c r="H42" s="88"/>
      <c r="I42" s="88"/>
      <c r="J42" s="95" t="s">
        <v>183</v>
      </c>
      <c r="K42" s="89">
        <f ca="1">SUM(F11:F46)-SUMIF(D11:D46,"Subcontracts (Domestic) &gt;$25K",F11:F46)-SUMIF(D11:D46,"Foreign Subcontracts &gt;$25K",F11:F46)-SUMIF(D11:D47,"Off campus space rental",F11:F46)-SUMIF(D11:D46,"Tuition remission (based on GA salary)",F11:F46)-SUMIF(D11:D46,"Plant Fund Expenses",F11:F46)-SUMIF(D11:D46,"Equipment &amp; Improv Capital Assets",F11:F46)-SUMIF(D11:D46,"Tuition or Fellowships",F11:F46)</f>
        <v>0</v>
      </c>
      <c r="L42" s="89"/>
    </row>
    <row r="43" spans="2:12">
      <c r="B43" s="162">
        <v>730</v>
      </c>
      <c r="C43" s="75">
        <v>7300</v>
      </c>
      <c r="D43" s="76" t="s">
        <v>201</v>
      </c>
      <c r="E43" s="76"/>
      <c r="F43" s="139">
        <f>ROUND(SUMIF(C11:C42,C16,F11:F42)*G43,2)</f>
        <v>0</v>
      </c>
      <c r="G43" s="140">
        <v>0.4</v>
      </c>
      <c r="H43" s="88"/>
      <c r="I43" s="88"/>
      <c r="J43" t="s">
        <v>189</v>
      </c>
      <c r="K43" s="89">
        <f>SUM(F11:F46)</f>
        <v>0</v>
      </c>
    </row>
    <row r="44" spans="2:12">
      <c r="B44" s="163"/>
      <c r="C44" s="75">
        <v>7300</v>
      </c>
      <c r="D44" s="76" t="s">
        <v>202</v>
      </c>
      <c r="E44" s="76"/>
      <c r="F44" s="92"/>
      <c r="G44" s="132"/>
    </row>
    <row r="45" spans="2:12">
      <c r="B45" s="115">
        <v>740</v>
      </c>
      <c r="C45" s="115">
        <v>7400</v>
      </c>
      <c r="D45" s="116" t="s">
        <v>203</v>
      </c>
      <c r="E45" s="116"/>
      <c r="F45" s="117"/>
      <c r="G45" s="88"/>
    </row>
    <row r="46" spans="2:12">
      <c r="B46" s="78">
        <v>750</v>
      </c>
      <c r="C46" s="78">
        <v>7500</v>
      </c>
      <c r="D46" s="79" t="s">
        <v>171</v>
      </c>
      <c r="E46" s="79"/>
      <c r="F46" s="118"/>
      <c r="J46" s="80"/>
    </row>
    <row r="47" spans="2:12">
      <c r="B47" s="129">
        <v>760</v>
      </c>
      <c r="C47" s="104">
        <v>7600</v>
      </c>
      <c r="D47" s="105" t="s">
        <v>172</v>
      </c>
      <c r="E47" s="130">
        <v>0.51</v>
      </c>
      <c r="F47" s="139">
        <f ca="1">ROUND(IF(G50="TDC",K43*E47,K42*E47),2)</f>
        <v>0</v>
      </c>
      <c r="G47" s="136" t="s">
        <v>198</v>
      </c>
      <c r="H47" s="88"/>
      <c r="I47" s="88"/>
    </row>
    <row r="48" spans="2:12">
      <c r="G48" s="88"/>
      <c r="H48" s="88"/>
      <c r="I48" s="88"/>
    </row>
    <row r="49" spans="4:9">
      <c r="D49" s="81" t="s">
        <v>123</v>
      </c>
      <c r="E49" s="82"/>
      <c r="F49" s="90">
        <f>SUM(F11:F46)</f>
        <v>0</v>
      </c>
      <c r="G49" s="131" t="s">
        <v>191</v>
      </c>
      <c r="H49" s="93"/>
      <c r="I49" s="93"/>
    </row>
    <row r="50" spans="4:9" ht="15.75" thickBot="1">
      <c r="D50" s="83" t="s">
        <v>102</v>
      </c>
      <c r="E50" s="133">
        <f>+E47</f>
        <v>0.51</v>
      </c>
      <c r="F50" s="91">
        <f ca="1">+F47</f>
        <v>0</v>
      </c>
      <c r="G50" s="130" t="s">
        <v>183</v>
      </c>
    </row>
    <row r="51" spans="4:9" ht="15.75" thickBot="1">
      <c r="D51" s="84" t="s">
        <v>174</v>
      </c>
      <c r="E51" s="85"/>
      <c r="F51" s="94">
        <f ca="1">+F49+F50</f>
        <v>0</v>
      </c>
    </row>
  </sheetData>
  <sheetProtection formatCells="0" formatColumns="0" formatRows="0" insertColumns="0" insertRows="0" insertHyperlinks="0" deleteColumns="0" deleteRows="0" sort="0" autoFilter="0" pivotTables="0"/>
  <mergeCells count="3">
    <mergeCell ref="A1:F1"/>
    <mergeCell ref="A2:F2"/>
    <mergeCell ref="B43:B44"/>
  </mergeCells>
  <printOptions horizontalCentered="1"/>
  <pageMargins left="0.45" right="0.45" top="0.75" bottom="0.75" header="0.3" footer="0.3"/>
  <pageSetup scale="90" fitToWidth="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39"/>
  <sheetViews>
    <sheetView workbookViewId="0"/>
  </sheetViews>
  <sheetFormatPr defaultRowHeight="15"/>
  <cols>
    <col min="1" max="1" width="13.5703125" customWidth="1"/>
    <col min="4" max="4" width="9.140625" style="87"/>
    <col min="11" max="11" width="10.42578125" bestFit="1" customWidth="1"/>
    <col min="12" max="12" width="20.7109375" bestFit="1" customWidth="1"/>
  </cols>
  <sheetData>
    <row r="1" spans="1:13">
      <c r="A1" t="s">
        <v>210</v>
      </c>
      <c r="C1" s="159"/>
      <c r="D1" s="159"/>
      <c r="E1" s="159"/>
      <c r="G1" s="159" t="s">
        <v>212</v>
      </c>
      <c r="H1" s="159"/>
      <c r="I1" s="159"/>
    </row>
    <row r="2" spans="1:13">
      <c r="A2" t="s">
        <v>211</v>
      </c>
      <c r="C2" s="159"/>
      <c r="D2" s="159"/>
      <c r="E2" s="159"/>
    </row>
    <row r="3" spans="1:13">
      <c r="A3" s="144" t="s">
        <v>185</v>
      </c>
      <c r="B3" s="145"/>
      <c r="C3" s="145"/>
      <c r="D3" s="146"/>
      <c r="E3" s="147"/>
    </row>
    <row r="4" spans="1:13">
      <c r="A4" s="148" t="s">
        <v>209</v>
      </c>
      <c r="B4" s="149"/>
      <c r="C4" s="149" t="s">
        <v>208</v>
      </c>
      <c r="D4" s="150"/>
      <c r="E4" s="151"/>
    </row>
    <row r="5" spans="1:13">
      <c r="A5" s="152" t="s">
        <v>206</v>
      </c>
      <c r="B5" s="153"/>
      <c r="C5" s="158"/>
      <c r="D5" s="154"/>
      <c r="E5" s="155"/>
    </row>
    <row r="7" spans="1:13">
      <c r="A7" s="3" t="s">
        <v>17</v>
      </c>
      <c r="B7" s="4" t="s">
        <v>18</v>
      </c>
      <c r="C7" s="4" t="s">
        <v>19</v>
      </c>
      <c r="D7" s="87" t="s">
        <v>20</v>
      </c>
      <c r="E7" s="4" t="s">
        <v>21</v>
      </c>
      <c r="F7" s="4" t="s">
        <v>22</v>
      </c>
      <c r="G7" s="4" t="s">
        <v>23</v>
      </c>
      <c r="H7" s="4" t="s">
        <v>24</v>
      </c>
      <c r="I7" s="4" t="s">
        <v>25</v>
      </c>
      <c r="J7" s="4" t="s">
        <v>26</v>
      </c>
      <c r="K7" s="5" t="s">
        <v>27</v>
      </c>
      <c r="L7" s="4" t="s">
        <v>28</v>
      </c>
      <c r="M7" s="4" t="s">
        <v>29</v>
      </c>
    </row>
    <row r="8" spans="1:13">
      <c r="A8" s="134" t="str">
        <f>IF(K8="","","05")</f>
        <v/>
      </c>
      <c r="B8" s="6" t="str">
        <f>IF(K8="","","BD01")</f>
        <v/>
      </c>
      <c r="C8" s="6" t="str">
        <f>IF(K8="","","A")</f>
        <v/>
      </c>
      <c r="D8" s="98" t="str">
        <f>IF(K8="","",(IF('Budget version 2'!$C$4="",'CGA ONLY-SSB JV (2)'!$C$5,"")))</f>
        <v/>
      </c>
      <c r="E8" s="96" t="str">
        <f>IF(K8="","",'Budget version 2'!$C$5)</f>
        <v/>
      </c>
      <c r="F8" s="96" t="s">
        <v>128</v>
      </c>
      <c r="G8" s="97" t="str">
        <f>IF(K8="","",'Budget version 2'!$C$6)</f>
        <v/>
      </c>
      <c r="H8" s="7"/>
      <c r="I8" s="7"/>
      <c r="J8" s="6" t="str">
        <f>IF(K8="","","+")</f>
        <v/>
      </c>
      <c r="K8" s="10" t="str">
        <f>IF(SUMIF('Budget version 2'!$C:$C,F8,'Budget version 2'!$F:$F)=0,"",SUMIF('Budget version 2'!$C:$C,F8,'Budget version 2'!$F:$F))</f>
        <v/>
      </c>
      <c r="L8" s="96" t="str">
        <f t="shared" ref="L8:L35" si="0">IF(K8="","",$C$4)</f>
        <v/>
      </c>
      <c r="M8" s="4"/>
    </row>
    <row r="9" spans="1:13">
      <c r="A9" s="134" t="str">
        <f t="shared" ref="A9:A35" si="1">IF(K9="","","05")</f>
        <v/>
      </c>
      <c r="B9" s="6" t="str">
        <f t="shared" ref="B9:B35" si="2">IF(K9="","","BD01")</f>
        <v/>
      </c>
      <c r="C9" s="6" t="str">
        <f t="shared" ref="C9:C35" si="3">IF(K9="","","A")</f>
        <v/>
      </c>
      <c r="D9" s="98" t="str">
        <f>IF(K9="","",(IF('Budget version 2'!$C$4="",'CGA ONLY-SSB JV (2)'!$C$5,"")))</f>
        <v/>
      </c>
      <c r="E9" s="96" t="str">
        <f>IF(K9="","",'Budget version 2'!$C$5)</f>
        <v/>
      </c>
      <c r="F9" s="96" t="s">
        <v>131</v>
      </c>
      <c r="G9" s="97" t="str">
        <f>IF(K9="","",'Budget version 2'!$C$6)</f>
        <v/>
      </c>
      <c r="H9" s="7"/>
      <c r="I9" s="7"/>
      <c r="J9" s="6" t="str">
        <f t="shared" ref="J9:J35" si="4">IF(K9="","","+")</f>
        <v/>
      </c>
      <c r="K9" s="10" t="str">
        <f>IF(SUMIF('Budget version 2'!$C:$C,F9,'Budget version 2'!$F:$F)=0,"",SUMIF('Budget version 2'!$C:$C,F9,'Budget version 2'!$F:$F))</f>
        <v/>
      </c>
      <c r="L9" s="96" t="str">
        <f t="shared" si="0"/>
        <v/>
      </c>
      <c r="M9" s="4"/>
    </row>
    <row r="10" spans="1:13">
      <c r="A10" s="134" t="str">
        <f t="shared" ref="A10" si="5">IF(K10="","","05")</f>
        <v/>
      </c>
      <c r="B10" s="6" t="str">
        <f t="shared" ref="B10" si="6">IF(K10="","","BD01")</f>
        <v/>
      </c>
      <c r="C10" s="6" t="str">
        <f t="shared" ref="C10" si="7">IF(K10="","","A")</f>
        <v/>
      </c>
      <c r="D10" s="98" t="str">
        <f>IF(K10="","",(IF('Budget version 2'!$C$4="",'CGA ONLY-SSB JV (2)'!$C$5,"")))</f>
        <v/>
      </c>
      <c r="E10" s="96" t="str">
        <f>IF(K10="","",'Budget version 2'!$C$5)</f>
        <v/>
      </c>
      <c r="F10" s="157" t="s">
        <v>214</v>
      </c>
      <c r="G10" s="97" t="str">
        <f>IF(K10="","",'Budget version 2'!$C$6)</f>
        <v/>
      </c>
      <c r="H10" s="7"/>
      <c r="I10" s="7"/>
      <c r="J10" s="6" t="str">
        <f t="shared" ref="J10" si="8">IF(K10="","","+")</f>
        <v/>
      </c>
      <c r="K10" s="10" t="str">
        <f>IF(SUMIF('Budget version 2'!$C:$C,F10,'Budget version 2'!$F:$F)=0,"",SUMIF('Budget version 2'!$C:$C,F10,'Budget version 2'!$F:$F))</f>
        <v/>
      </c>
      <c r="L10" s="96" t="str">
        <f t="shared" ref="L10" si="9">IF(K10="","",$C$4)</f>
        <v/>
      </c>
      <c r="M10" s="4"/>
    </row>
    <row r="11" spans="1:13">
      <c r="A11" s="134" t="str">
        <f t="shared" si="1"/>
        <v/>
      </c>
      <c r="B11" s="6" t="str">
        <f t="shared" si="2"/>
        <v/>
      </c>
      <c r="C11" s="6" t="str">
        <f t="shared" si="3"/>
        <v/>
      </c>
      <c r="D11" s="98" t="str">
        <f>IF(K11="","",(IF('Budget version 2'!$C$4="",'CGA ONLY-SSB JV (2)'!$C$5,"")))</f>
        <v/>
      </c>
      <c r="E11" s="96" t="str">
        <f>IF(K11="","",'Budget version 2'!$C$5)</f>
        <v/>
      </c>
      <c r="F11" s="96" t="s">
        <v>133</v>
      </c>
      <c r="G11" s="97" t="str">
        <f>IF(K11="","",'Budget version 2'!$C$6)</f>
        <v/>
      </c>
      <c r="H11" s="7"/>
      <c r="I11" s="7"/>
      <c r="J11" s="6" t="str">
        <f t="shared" si="4"/>
        <v/>
      </c>
      <c r="K11" s="10" t="str">
        <f>IF(SUMIF('Budget version 2'!$C:$C,F11,'Budget version 2'!$F:$F)=0,"",SUMIF('Budget version 2'!$C:$C,F11,'Budget version 2'!$F:$F))</f>
        <v/>
      </c>
      <c r="L11" s="96" t="str">
        <f t="shared" si="0"/>
        <v/>
      </c>
      <c r="M11" s="4"/>
    </row>
    <row r="12" spans="1:13">
      <c r="A12" s="134" t="str">
        <f t="shared" si="1"/>
        <v/>
      </c>
      <c r="B12" s="6" t="str">
        <f t="shared" si="2"/>
        <v/>
      </c>
      <c r="C12" s="6" t="str">
        <f t="shared" si="3"/>
        <v/>
      </c>
      <c r="D12" s="98" t="str">
        <f>IF(K12="","",(IF('Budget version 2'!$C$4="",'CGA ONLY-SSB JV (2)'!$C$5,"")))</f>
        <v/>
      </c>
      <c r="E12" s="96" t="str">
        <f>IF(K12="","",'Budget version 2'!$C$5)</f>
        <v/>
      </c>
      <c r="F12" s="96" t="s">
        <v>135</v>
      </c>
      <c r="G12" s="97" t="str">
        <f>IF(K12="","",'Budget version 2'!$C$6)</f>
        <v/>
      </c>
      <c r="H12" s="7"/>
      <c r="I12" s="7"/>
      <c r="J12" s="6" t="str">
        <f t="shared" si="4"/>
        <v/>
      </c>
      <c r="K12" s="10" t="str">
        <f>IF(SUMIF('Budget version 2'!$C:$C,F12,'Budget version 2'!$F:$F)=0,"",SUMIF('Budget version 2'!$C:$C,F12,'Budget version 2'!$F:$F))</f>
        <v/>
      </c>
      <c r="L12" s="96" t="str">
        <f t="shared" si="0"/>
        <v/>
      </c>
      <c r="M12" s="4"/>
    </row>
    <row r="13" spans="1:13">
      <c r="A13" s="134" t="str">
        <f t="shared" si="1"/>
        <v/>
      </c>
      <c r="B13" s="6" t="str">
        <f t="shared" si="2"/>
        <v/>
      </c>
      <c r="C13" s="6" t="str">
        <f t="shared" si="3"/>
        <v/>
      </c>
      <c r="D13" s="98" t="str">
        <f>IF(K13="","",(IF('Budget version 2'!$C$4="",'CGA ONLY-SSB JV (2)'!$C$5,"")))</f>
        <v/>
      </c>
      <c r="E13" s="96" t="str">
        <f>IF(K13="","",'Budget version 2'!$C$5)</f>
        <v/>
      </c>
      <c r="F13" s="96" t="s">
        <v>137</v>
      </c>
      <c r="G13" s="97" t="str">
        <f>IF(K13="","",'Budget version 2'!$C$6)</f>
        <v/>
      </c>
      <c r="H13" s="7"/>
      <c r="I13" s="7"/>
      <c r="J13" s="6" t="str">
        <f t="shared" si="4"/>
        <v/>
      </c>
      <c r="K13" s="10" t="str">
        <f>IF(SUMIF('Budget version 2'!$C:$C,F13,'Budget version 2'!$F:$F)=0,"",SUMIF('Budget version 2'!$C:$C,F13,'Budget version 2'!$F:$F))</f>
        <v/>
      </c>
      <c r="L13" s="96" t="str">
        <f t="shared" si="0"/>
        <v/>
      </c>
      <c r="M13" s="4"/>
    </row>
    <row r="14" spans="1:13">
      <c r="A14" s="134" t="str">
        <f t="shared" si="1"/>
        <v/>
      </c>
      <c r="B14" s="6" t="str">
        <f t="shared" si="2"/>
        <v/>
      </c>
      <c r="C14" s="6" t="str">
        <f t="shared" si="3"/>
        <v/>
      </c>
      <c r="D14" s="98" t="str">
        <f>IF(K14="","",(IF('Budget version 2'!$C$4="",'CGA ONLY-SSB JV (2)'!$C$5,"")))</f>
        <v/>
      </c>
      <c r="E14" s="96" t="str">
        <f>IF(K14="","",'Budget version 2'!$C$5)</f>
        <v/>
      </c>
      <c r="F14" s="96" t="s">
        <v>139</v>
      </c>
      <c r="G14" s="97" t="str">
        <f>IF(K14="","",'Budget version 2'!$C$6)</f>
        <v/>
      </c>
      <c r="H14" s="7"/>
      <c r="I14" s="7"/>
      <c r="J14" s="6" t="str">
        <f t="shared" si="4"/>
        <v/>
      </c>
      <c r="K14" s="10" t="str">
        <f>IF(SUMIF('Budget version 2'!$C:$C,F14,'Budget version 2'!$F:$F)=0,"",SUMIF('Budget version 2'!$C:$C,F14,'Budget version 2'!$F:$F))</f>
        <v/>
      </c>
      <c r="L14" s="96" t="str">
        <f t="shared" si="0"/>
        <v/>
      </c>
      <c r="M14" s="4"/>
    </row>
    <row r="15" spans="1:13">
      <c r="A15" s="134" t="str">
        <f t="shared" si="1"/>
        <v/>
      </c>
      <c r="B15" s="6" t="str">
        <f t="shared" si="2"/>
        <v/>
      </c>
      <c r="C15" s="6" t="str">
        <f t="shared" si="3"/>
        <v/>
      </c>
      <c r="D15" s="98" t="str">
        <f>IF(K15="","",(IF('Budget version 2'!$C$4="",'CGA ONLY-SSB JV (2)'!$C$5,"")))</f>
        <v/>
      </c>
      <c r="E15" s="96" t="str">
        <f>IF(K15="","",'Budget version 2'!$C$5)</f>
        <v/>
      </c>
      <c r="F15" s="96" t="s">
        <v>141</v>
      </c>
      <c r="G15" s="97" t="str">
        <f>IF(K15="","",'Budget version 2'!$C$6)</f>
        <v/>
      </c>
      <c r="H15" s="7"/>
      <c r="I15" s="7"/>
      <c r="J15" s="6" t="str">
        <f t="shared" si="4"/>
        <v/>
      </c>
      <c r="K15" s="10" t="str">
        <f>IF(SUMIF('Budget version 2'!$C:$C,F15,'Budget version 2'!$F:$F)=0,"",SUMIF('Budget version 2'!$C:$C,F15,'Budget version 2'!$F:$F))</f>
        <v/>
      </c>
      <c r="L15" s="96" t="str">
        <f t="shared" si="0"/>
        <v/>
      </c>
      <c r="M15" s="4"/>
    </row>
    <row r="16" spans="1:13">
      <c r="A16" s="134" t="str">
        <f t="shared" si="1"/>
        <v/>
      </c>
      <c r="B16" s="6" t="str">
        <f t="shared" si="2"/>
        <v/>
      </c>
      <c r="C16" s="6" t="str">
        <f t="shared" si="3"/>
        <v/>
      </c>
      <c r="D16" s="98" t="str">
        <f>IF(K16="","",(IF('Budget version 2'!$C$4="",'CGA ONLY-SSB JV (2)'!$C$5,"")))</f>
        <v/>
      </c>
      <c r="E16" s="96" t="str">
        <f>IF(K16="","",'Budget version 2'!$C$5)</f>
        <v/>
      </c>
      <c r="F16" s="96" t="s">
        <v>143</v>
      </c>
      <c r="G16" s="97" t="str">
        <f>IF(K16="","",'Budget version 2'!$C$6)</f>
        <v/>
      </c>
      <c r="H16" s="7"/>
      <c r="I16" s="7"/>
      <c r="J16" s="6" t="str">
        <f t="shared" si="4"/>
        <v/>
      </c>
      <c r="K16" s="10" t="str">
        <f>IF(SUMIF('Budget version 2'!$C:$C,F16,'Budget version 2'!$F:$F)=0,"",SUMIF('Budget version 2'!$C:$C,F16,'Budget version 2'!$F:$F))</f>
        <v/>
      </c>
      <c r="L16" s="96" t="str">
        <f t="shared" si="0"/>
        <v/>
      </c>
      <c r="M16" s="4"/>
    </row>
    <row r="17" spans="1:13">
      <c r="A17" s="134" t="str">
        <f t="shared" si="1"/>
        <v/>
      </c>
      <c r="B17" s="6" t="str">
        <f t="shared" si="2"/>
        <v/>
      </c>
      <c r="C17" s="6" t="str">
        <f t="shared" si="3"/>
        <v/>
      </c>
      <c r="D17" s="98" t="str">
        <f>IF(K17="","",(IF('Budget version 2'!$C$4="",'CGA ONLY-SSB JV (2)'!$C$5,"")))</f>
        <v/>
      </c>
      <c r="E17" s="96" t="str">
        <f>IF(K17="","",'Budget version 2'!$C$5)</f>
        <v/>
      </c>
      <c r="F17" s="96" t="s">
        <v>145</v>
      </c>
      <c r="G17" s="97" t="str">
        <f>IF(K17="","",'Budget version 2'!$C$6)</f>
        <v/>
      </c>
      <c r="H17" s="7"/>
      <c r="I17" s="7"/>
      <c r="J17" s="6" t="str">
        <f t="shared" si="4"/>
        <v/>
      </c>
      <c r="K17" s="10" t="str">
        <f>IF(SUMIF('Budget version 2'!$C:$C,F17,'Budget version 2'!$F:$F)=0,"",SUMIF('Budget version 2'!$C:$C,F17,'Budget version 2'!$F:$F))</f>
        <v/>
      </c>
      <c r="L17" s="96" t="str">
        <f t="shared" si="0"/>
        <v/>
      </c>
      <c r="M17" s="4"/>
    </row>
    <row r="18" spans="1:13">
      <c r="A18" s="134" t="str">
        <f t="shared" si="1"/>
        <v/>
      </c>
      <c r="B18" s="6" t="str">
        <f t="shared" si="2"/>
        <v/>
      </c>
      <c r="C18" s="6" t="str">
        <f t="shared" si="3"/>
        <v/>
      </c>
      <c r="D18" s="98" t="str">
        <f>IF(K18="","",(IF('Budget version 2'!$C$4="",'CGA ONLY-SSB JV (2)'!$C$5,"")))</f>
        <v/>
      </c>
      <c r="E18" s="96" t="str">
        <f>IF(K18="","",'Budget version 2'!$C$5)</f>
        <v/>
      </c>
      <c r="F18" s="96" t="s">
        <v>147</v>
      </c>
      <c r="G18" s="97" t="str">
        <f>IF(K18="","",'Budget version 2'!$C$6)</f>
        <v/>
      </c>
      <c r="H18" s="7"/>
      <c r="I18" s="7"/>
      <c r="J18" s="6" t="str">
        <f t="shared" si="4"/>
        <v/>
      </c>
      <c r="K18" s="10" t="str">
        <f>IF(SUMIF('Budget version 2'!$C:$C,F18,'Budget version 2'!$F:$F)=0,"",SUMIF('Budget version 2'!$C:$C,F18,'Budget version 2'!$F:$F))</f>
        <v/>
      </c>
      <c r="L18" s="96" t="str">
        <f t="shared" si="0"/>
        <v/>
      </c>
      <c r="M18" s="4"/>
    </row>
    <row r="19" spans="1:13">
      <c r="A19" s="134" t="str">
        <f t="shared" si="1"/>
        <v/>
      </c>
      <c r="B19" s="6" t="str">
        <f t="shared" si="2"/>
        <v/>
      </c>
      <c r="C19" s="6" t="str">
        <f t="shared" si="3"/>
        <v/>
      </c>
      <c r="D19" s="98" t="str">
        <f>IF(K19="","",(IF('Budget version 2'!$C$4="",'CGA ONLY-SSB JV (2)'!$C$5,"")))</f>
        <v/>
      </c>
      <c r="E19" s="96" t="str">
        <f>IF(K19="","",'Budget version 2'!$C$5)</f>
        <v/>
      </c>
      <c r="F19" s="96" t="s">
        <v>149</v>
      </c>
      <c r="G19" s="97" t="str">
        <f>IF(K19="","",'Budget version 2'!$C$6)</f>
        <v/>
      </c>
      <c r="H19" s="7"/>
      <c r="I19" s="7"/>
      <c r="J19" s="6" t="str">
        <f t="shared" si="4"/>
        <v/>
      </c>
      <c r="K19" s="10" t="str">
        <f>IF(SUMIF('Budget version 2'!$C:$C,F19,'Budget version 2'!$F:$F)=0,"",SUMIF('Budget version 2'!$C:$C,F19,'Budget version 2'!$F:$F))</f>
        <v/>
      </c>
      <c r="L19" s="96" t="str">
        <f t="shared" si="0"/>
        <v/>
      </c>
      <c r="M19" s="4"/>
    </row>
    <row r="20" spans="1:13">
      <c r="A20" s="134" t="str">
        <f t="shared" si="1"/>
        <v/>
      </c>
      <c r="B20" s="6" t="str">
        <f t="shared" si="2"/>
        <v/>
      </c>
      <c r="C20" s="6" t="str">
        <f t="shared" si="3"/>
        <v/>
      </c>
      <c r="D20" s="98" t="str">
        <f>IF(K20="","",(IF('Budget version 2'!$C$4="",'CGA ONLY-SSB JV (2)'!$C$5,"")))</f>
        <v/>
      </c>
      <c r="E20" s="96" t="str">
        <f>IF(K20="","",'Budget version 2'!$C$5)</f>
        <v/>
      </c>
      <c r="F20" s="96" t="s">
        <v>150</v>
      </c>
      <c r="G20" s="97" t="str">
        <f>IF(K20="","",'Budget version 2'!$C$6)</f>
        <v/>
      </c>
      <c r="H20" s="7"/>
      <c r="I20" s="7"/>
      <c r="J20" s="6" t="str">
        <f t="shared" si="4"/>
        <v/>
      </c>
      <c r="K20" s="10" t="str">
        <f>IF(SUMIF('Budget version 2'!$C:$C,F20,'Budget version 2'!$F:$F)=0,"",SUMIF('Budget version 2'!$C:$C,F20,'Budget version 2'!$F:$F))</f>
        <v/>
      </c>
      <c r="L20" s="96" t="str">
        <f t="shared" si="0"/>
        <v/>
      </c>
      <c r="M20" s="4"/>
    </row>
    <row r="21" spans="1:13">
      <c r="A21" s="134" t="str">
        <f t="shared" si="1"/>
        <v/>
      </c>
      <c r="B21" s="6" t="str">
        <f t="shared" si="2"/>
        <v/>
      </c>
      <c r="C21" s="6" t="str">
        <f t="shared" si="3"/>
        <v/>
      </c>
      <c r="D21" s="98" t="str">
        <f>IF(K21="","",(IF('Budget version 2'!$C$4="",'CGA ONLY-SSB JV (2)'!$C$5,"")))</f>
        <v/>
      </c>
      <c r="E21" s="96" t="str">
        <f>IF(K21="","",'Budget version 2'!$C$5)</f>
        <v/>
      </c>
      <c r="F21" s="96" t="s">
        <v>152</v>
      </c>
      <c r="G21" s="97" t="str">
        <f>IF(K21="","",'Budget version 2'!$C$6)</f>
        <v/>
      </c>
      <c r="H21" s="7"/>
      <c r="I21" s="7"/>
      <c r="J21" s="6" t="str">
        <f t="shared" si="4"/>
        <v/>
      </c>
      <c r="K21" s="10" t="str">
        <f>IF(SUMIF('Budget version 2'!$C:$C,F21,'Budget version 2'!$F:$F)=0,"",SUMIF('Budget version 2'!$C:$C,F21,'Budget version 2'!$F:$F))</f>
        <v/>
      </c>
      <c r="L21" s="96" t="str">
        <f t="shared" si="0"/>
        <v/>
      </c>
      <c r="M21" s="4"/>
    </row>
    <row r="22" spans="1:13">
      <c r="A22" s="134" t="str">
        <f t="shared" si="1"/>
        <v/>
      </c>
      <c r="B22" s="6" t="str">
        <f t="shared" si="2"/>
        <v/>
      </c>
      <c r="C22" s="6" t="str">
        <f t="shared" si="3"/>
        <v/>
      </c>
      <c r="D22" s="98" t="str">
        <f>IF(K22="","",(IF('Budget version 2'!$C$4="",'CGA ONLY-SSB JV (2)'!$C$5,"")))</f>
        <v/>
      </c>
      <c r="E22" s="96" t="str">
        <f>IF(K22="","",'Budget version 2'!$C$5)</f>
        <v/>
      </c>
      <c r="F22" s="96" t="s">
        <v>154</v>
      </c>
      <c r="G22" s="97" t="str">
        <f>IF(K22="","",'Budget version 2'!$C$6)</f>
        <v/>
      </c>
      <c r="H22" s="7"/>
      <c r="I22" s="7"/>
      <c r="J22" s="6" t="str">
        <f t="shared" si="4"/>
        <v/>
      </c>
      <c r="K22" s="10" t="str">
        <f>IF(SUMIF('Budget version 2'!$C:$C,F22,'Budget version 2'!$F:$F)=0,"",SUMIF('Budget version 2'!$C:$C,F22,'Budget version 2'!$F:$F))</f>
        <v/>
      </c>
      <c r="L22" s="96" t="str">
        <f t="shared" si="0"/>
        <v/>
      </c>
      <c r="M22" s="4"/>
    </row>
    <row r="23" spans="1:13">
      <c r="A23" s="134" t="str">
        <f t="shared" si="1"/>
        <v/>
      </c>
      <c r="B23" s="6" t="str">
        <f t="shared" si="2"/>
        <v/>
      </c>
      <c r="C23" s="6" t="str">
        <f t="shared" si="3"/>
        <v/>
      </c>
      <c r="D23" s="98" t="str">
        <f>IF(K23="","",(IF('Budget version 2'!$C$4="",'CGA ONLY-SSB JV (2)'!$C$5,"")))</f>
        <v/>
      </c>
      <c r="E23" s="96" t="str">
        <f>IF(K23="","",'Budget version 2'!$C$5)</f>
        <v/>
      </c>
      <c r="F23" s="96" t="s">
        <v>156</v>
      </c>
      <c r="G23" s="97" t="str">
        <f>IF(K23="","",'Budget version 2'!$C$6)</f>
        <v/>
      </c>
      <c r="H23" s="7"/>
      <c r="I23" s="7"/>
      <c r="J23" s="6" t="str">
        <f t="shared" si="4"/>
        <v/>
      </c>
      <c r="K23" s="10" t="str">
        <f>IF(SUMIF('Budget version 2'!$C:$C,F23,'Budget version 2'!$F:$F)=0,"",SUMIF('Budget version 2'!$C:$C,F23,'Budget version 2'!$F:$F))</f>
        <v/>
      </c>
      <c r="L23" s="96" t="str">
        <f t="shared" si="0"/>
        <v/>
      </c>
      <c r="M23" s="4"/>
    </row>
    <row r="24" spans="1:13">
      <c r="A24" s="134" t="str">
        <f t="shared" si="1"/>
        <v/>
      </c>
      <c r="B24" s="6" t="str">
        <f t="shared" si="2"/>
        <v/>
      </c>
      <c r="C24" s="6" t="str">
        <f t="shared" si="3"/>
        <v/>
      </c>
      <c r="D24" s="98" t="str">
        <f>IF(K24="","",(IF('Budget version 2'!$C$4="",'CGA ONLY-SSB JV (2)'!$C$5,"")))</f>
        <v/>
      </c>
      <c r="E24" s="96" t="str">
        <f>IF(K24="","",'Budget version 2'!$C$5)</f>
        <v/>
      </c>
      <c r="F24" s="96" t="s">
        <v>157</v>
      </c>
      <c r="G24" s="97" t="str">
        <f>IF(K24="","",'Budget version 2'!$C$6)</f>
        <v/>
      </c>
      <c r="H24" s="7"/>
      <c r="I24" s="7"/>
      <c r="J24" s="6" t="str">
        <f t="shared" si="4"/>
        <v/>
      </c>
      <c r="K24" s="10" t="str">
        <f>IF(SUMIF('Budget version 2'!$C:$C,F24,'Budget version 2'!$F:$F)=0,"",SUMIF('Budget version 2'!$C:$C,F24,'Budget version 2'!$F:$F))</f>
        <v/>
      </c>
      <c r="L24" s="96" t="str">
        <f t="shared" si="0"/>
        <v/>
      </c>
      <c r="M24" s="4"/>
    </row>
    <row r="25" spans="1:13">
      <c r="A25" s="134" t="str">
        <f t="shared" si="1"/>
        <v/>
      </c>
      <c r="B25" s="6" t="str">
        <f t="shared" si="2"/>
        <v/>
      </c>
      <c r="C25" s="6" t="str">
        <f t="shared" si="3"/>
        <v/>
      </c>
      <c r="D25" s="98" t="str">
        <f>IF(K25="","",(IF('Budget version 2'!$C$4="",'CGA ONLY-SSB JV (2)'!$C$5,"")))</f>
        <v/>
      </c>
      <c r="E25" s="96" t="str">
        <f>IF(K25="","",'Budget version 2'!$C$5)</f>
        <v/>
      </c>
      <c r="F25" s="96" t="s">
        <v>159</v>
      </c>
      <c r="G25" s="97" t="str">
        <f>IF(K25="","",'Budget version 2'!$C$6)</f>
        <v/>
      </c>
      <c r="H25" s="7"/>
      <c r="I25" s="7"/>
      <c r="J25" s="6" t="str">
        <f t="shared" si="4"/>
        <v/>
      </c>
      <c r="K25" s="10" t="str">
        <f>IF(SUMIF('Budget version 2'!$C:$C,F25,'Budget version 2'!$F:$F)=0,"",SUMIF('Budget version 2'!$C:$C,F25,'Budget version 2'!$F:$F))</f>
        <v/>
      </c>
      <c r="L25" s="96" t="str">
        <f t="shared" si="0"/>
        <v/>
      </c>
      <c r="M25" s="4"/>
    </row>
    <row r="26" spans="1:13">
      <c r="A26" s="134" t="str">
        <f t="shared" si="1"/>
        <v/>
      </c>
      <c r="B26" s="6" t="str">
        <f t="shared" si="2"/>
        <v/>
      </c>
      <c r="C26" s="6" t="str">
        <f t="shared" si="3"/>
        <v/>
      </c>
      <c r="D26" s="98" t="str">
        <f>IF(K26="","",(IF('Budget version 2'!$C$4="",'CGA ONLY-SSB JV (2)'!$C$5,"")))</f>
        <v/>
      </c>
      <c r="E26" s="96" t="str">
        <f>IF(K26="","",'Budget version 2'!$C$5)</f>
        <v/>
      </c>
      <c r="F26" s="96" t="s">
        <v>160</v>
      </c>
      <c r="G26" s="97" t="str">
        <f>IF(K26="","",'Budget version 2'!$C$6)</f>
        <v/>
      </c>
      <c r="H26" s="7"/>
      <c r="I26" s="7"/>
      <c r="J26" s="6" t="str">
        <f t="shared" si="4"/>
        <v/>
      </c>
      <c r="K26" s="10"/>
      <c r="L26" s="96" t="str">
        <f t="shared" si="0"/>
        <v/>
      </c>
      <c r="M26" s="4"/>
    </row>
    <row r="27" spans="1:13">
      <c r="A27" s="134" t="str">
        <f t="shared" si="1"/>
        <v/>
      </c>
      <c r="B27" s="6" t="str">
        <f t="shared" si="2"/>
        <v/>
      </c>
      <c r="C27" s="6" t="str">
        <f t="shared" si="3"/>
        <v/>
      </c>
      <c r="D27" s="98" t="str">
        <f>IF(K27="","",(IF('Budget version 2'!$C$4="",'CGA ONLY-SSB JV (2)'!$C$5,"")))</f>
        <v/>
      </c>
      <c r="E27" s="96" t="str">
        <f>IF(K27="","",'Budget version 2'!$C$5)</f>
        <v/>
      </c>
      <c r="F27" s="96" t="s">
        <v>161</v>
      </c>
      <c r="G27" s="97" t="str">
        <f>IF(K27="","",'Budget version 2'!$C$6)</f>
        <v/>
      </c>
      <c r="H27" s="7"/>
      <c r="I27" s="7"/>
      <c r="J27" s="6" t="str">
        <f t="shared" si="4"/>
        <v/>
      </c>
      <c r="K27" s="10" t="str">
        <f>IF(SUMIF('Budget version 2'!$C:$C,F27,'Budget version 2'!$F:$F)=0,"",SUMIF('Budget version 2'!$C:$C,F27,'Budget version 2'!$F:$F))</f>
        <v/>
      </c>
      <c r="L27" s="96" t="str">
        <f t="shared" si="0"/>
        <v/>
      </c>
      <c r="M27" s="4"/>
    </row>
    <row r="28" spans="1:13">
      <c r="A28" s="134" t="str">
        <f t="shared" si="1"/>
        <v/>
      </c>
      <c r="B28" s="6" t="str">
        <f t="shared" si="2"/>
        <v/>
      </c>
      <c r="C28" s="6" t="str">
        <f t="shared" si="3"/>
        <v/>
      </c>
      <c r="D28" s="98" t="str">
        <f>IF(K28="","",(IF('Budget version 2'!$C$4="",'CGA ONLY-SSB JV (2)'!$C$5,"")))</f>
        <v/>
      </c>
      <c r="E28" s="96" t="str">
        <f>IF(K28="","",'Budget version 2'!$C$5)</f>
        <v/>
      </c>
      <c r="F28" s="96" t="s">
        <v>163</v>
      </c>
      <c r="G28" s="97" t="str">
        <f>IF(K28="","",'Budget version 2'!$C$6)</f>
        <v/>
      </c>
      <c r="H28" s="7"/>
      <c r="I28" s="7"/>
      <c r="J28" s="6" t="str">
        <f t="shared" si="4"/>
        <v/>
      </c>
      <c r="K28" s="10" t="str">
        <f>IF(SUMIF('Budget version 2'!$C:$C,F28,'Budget version 2'!$F:$F)=0,"",SUMIF('Budget version 2'!$C:$C,F28,'Budget version 2'!$F:$F))</f>
        <v/>
      </c>
      <c r="L28" s="96" t="str">
        <f t="shared" si="0"/>
        <v/>
      </c>
      <c r="M28" s="4"/>
    </row>
    <row r="29" spans="1:13">
      <c r="A29" s="134" t="str">
        <f t="shared" si="1"/>
        <v/>
      </c>
      <c r="B29" s="6" t="str">
        <f t="shared" si="2"/>
        <v/>
      </c>
      <c r="C29" s="6" t="str">
        <f t="shared" si="3"/>
        <v/>
      </c>
      <c r="D29" s="98" t="str">
        <f>IF(K29="","",(IF('Budget version 2'!$C$4="",'CGA ONLY-SSB JV (2)'!$C$5,"")))</f>
        <v/>
      </c>
      <c r="E29" s="96" t="str">
        <f>IF(K29="","",'Budget version 2'!$C$5)</f>
        <v/>
      </c>
      <c r="F29" s="96" t="s">
        <v>164</v>
      </c>
      <c r="G29" s="97" t="str">
        <f>IF(K29="","",'Budget version 2'!$C$6)</f>
        <v/>
      </c>
      <c r="H29" s="7"/>
      <c r="I29" s="7"/>
      <c r="J29" s="6" t="str">
        <f t="shared" si="4"/>
        <v/>
      </c>
      <c r="K29" s="10" t="str">
        <f>IF(SUMIF('Budget version 2'!$C:$C,F29,'Budget version 2'!$F:$F)=0,"",SUMIF('Budget version 2'!$C:$C,F29,'Budget version 2'!$F:$F))</f>
        <v/>
      </c>
      <c r="L29" s="96" t="str">
        <f t="shared" si="0"/>
        <v/>
      </c>
      <c r="M29" s="4"/>
    </row>
    <row r="30" spans="1:13">
      <c r="A30" s="134" t="str">
        <f t="shared" si="1"/>
        <v/>
      </c>
      <c r="B30" s="6" t="str">
        <f t="shared" si="2"/>
        <v/>
      </c>
      <c r="C30" s="6" t="str">
        <f t="shared" si="3"/>
        <v/>
      </c>
      <c r="D30" s="98" t="str">
        <f>IF(K30="","",(IF('Budget version 2'!$C$4="",'CGA ONLY-SSB JV (2)'!$C$5,"")))</f>
        <v/>
      </c>
      <c r="E30" s="96" t="str">
        <f>IF(K30="","",'Budget version 2'!$C$5)</f>
        <v/>
      </c>
      <c r="F30" s="96" t="s">
        <v>165</v>
      </c>
      <c r="G30" s="97" t="str">
        <f>IF(K30="","",'Budget version 2'!$C$6)</f>
        <v/>
      </c>
      <c r="H30" s="7"/>
      <c r="I30" s="7"/>
      <c r="J30" s="6" t="str">
        <f t="shared" si="4"/>
        <v/>
      </c>
      <c r="K30" s="10" t="str">
        <f>IF(SUMIF('Budget version 2'!$C:$C,F30,'Budget version 2'!$F:$F)=0,"",SUMIF('Budget version 2'!$C:$C,F30,'Budget version 2'!$F:$F))</f>
        <v/>
      </c>
      <c r="L30" s="96" t="str">
        <f t="shared" si="0"/>
        <v/>
      </c>
      <c r="M30" s="4"/>
    </row>
    <row r="31" spans="1:13">
      <c r="A31" s="134" t="str">
        <f t="shared" si="1"/>
        <v/>
      </c>
      <c r="B31" s="6" t="str">
        <f t="shared" si="2"/>
        <v/>
      </c>
      <c r="C31" s="6" t="str">
        <f t="shared" si="3"/>
        <v/>
      </c>
      <c r="D31" s="98" t="str">
        <f>IF(K31="","",(IF('Budget version 2'!$C$4="",'CGA ONLY-SSB JV (2)'!$C$5,"")))</f>
        <v/>
      </c>
      <c r="E31" s="96" t="str">
        <f>IF(K31="","",'Budget version 2'!$C$5)</f>
        <v/>
      </c>
      <c r="F31" s="96" t="s">
        <v>166</v>
      </c>
      <c r="G31" s="97" t="str">
        <f>IF(K31="","",'Budget version 2'!$C$6)</f>
        <v/>
      </c>
      <c r="H31" s="7"/>
      <c r="I31" s="7"/>
      <c r="J31" s="6" t="str">
        <f t="shared" si="4"/>
        <v/>
      </c>
      <c r="K31" s="10" t="str">
        <f>IF(SUMIF('Budget version 2'!$C:$C,F31,'Budget version 2'!$F:$F)=0,"",SUMIF('Budget version 2'!$C:$C,F31,'Budget version 2'!$F:$F))</f>
        <v/>
      </c>
      <c r="L31" s="96" t="str">
        <f t="shared" si="0"/>
        <v/>
      </c>
      <c r="M31" s="4"/>
    </row>
    <row r="32" spans="1:13">
      <c r="A32" s="134" t="str">
        <f t="shared" si="1"/>
        <v/>
      </c>
      <c r="B32" s="6" t="str">
        <f t="shared" si="2"/>
        <v/>
      </c>
      <c r="C32" s="6" t="str">
        <f t="shared" si="3"/>
        <v/>
      </c>
      <c r="D32" s="98" t="str">
        <f>IF(K32="","",(IF('Budget version 2'!$C$4="",'CGA ONLY-SSB JV (2)'!$C$5,"")))</f>
        <v/>
      </c>
      <c r="E32" s="96" t="str">
        <f>IF(K32="","",'Budget version 2'!$C$5)</f>
        <v/>
      </c>
      <c r="F32" s="96" t="s">
        <v>168</v>
      </c>
      <c r="G32" s="97" t="str">
        <f>IF(K32="","",'Budget version 2'!$C$6)</f>
        <v/>
      </c>
      <c r="H32" s="7"/>
      <c r="I32" s="7"/>
      <c r="J32" s="6" t="str">
        <f t="shared" si="4"/>
        <v/>
      </c>
      <c r="K32" s="10" t="str">
        <f>IF(SUMIF('Budget version 2'!$C:$C,F32,'Budget version 2'!$F:$F)=0,"",SUMIF('Budget version 2'!$C:$C,F32,'Budget version 2'!$F:$F))</f>
        <v/>
      </c>
      <c r="L32" s="96" t="str">
        <f t="shared" si="0"/>
        <v/>
      </c>
      <c r="M32" s="4"/>
    </row>
    <row r="33" spans="1:15">
      <c r="A33" s="134" t="str">
        <f t="shared" si="1"/>
        <v/>
      </c>
      <c r="B33" s="6" t="str">
        <f t="shared" si="2"/>
        <v/>
      </c>
      <c r="C33" s="6" t="str">
        <f t="shared" si="3"/>
        <v/>
      </c>
      <c r="D33" s="98" t="str">
        <f>IF(K33="","",(IF('Budget version 2'!$C$4="",'CGA ONLY-SSB JV (2)'!$C$5,"")))</f>
        <v/>
      </c>
      <c r="E33" s="96" t="str">
        <f>IF(K33="","",'Budget version 2'!$C$5)</f>
        <v/>
      </c>
      <c r="F33" s="96" t="s">
        <v>169</v>
      </c>
      <c r="G33" s="97" t="str">
        <f>IF(K33="","",'Budget version 2'!$C$6)</f>
        <v/>
      </c>
      <c r="H33" s="7"/>
      <c r="I33" s="7"/>
      <c r="J33" s="6" t="str">
        <f t="shared" si="4"/>
        <v/>
      </c>
      <c r="K33" s="10" t="str">
        <f>IF(SUMIF('Budget version 2'!$C:$C,F33,'Budget version 2'!$F:$F)=0,"",SUMIF('Budget version 2'!$C:$C,F33,'Budget version 2'!$F:$F))</f>
        <v/>
      </c>
      <c r="L33" s="96" t="str">
        <f t="shared" si="0"/>
        <v/>
      </c>
      <c r="M33" s="4"/>
    </row>
    <row r="34" spans="1:15">
      <c r="A34" s="134" t="str">
        <f t="shared" ref="A34" si="10">IF(K34="","","05")</f>
        <v/>
      </c>
      <c r="B34" s="6" t="str">
        <f t="shared" ref="B34" si="11">IF(K34="","","BD01")</f>
        <v/>
      </c>
      <c r="C34" s="6" t="str">
        <f t="shared" ref="C34" si="12">IF(K34="","","A")</f>
        <v/>
      </c>
      <c r="D34" s="98" t="str">
        <f>IF(K34="","",(IF('Budget version 2'!$C$4="",'CGA ONLY-SSB JV (2)'!$C$5,"")))</f>
        <v/>
      </c>
      <c r="E34" s="96" t="str">
        <f>IF(K34="","",'Budget version 2'!$C$5)</f>
        <v/>
      </c>
      <c r="F34" s="157" t="s">
        <v>207</v>
      </c>
      <c r="G34" s="97" t="str">
        <f>IF(K34="","",'Budget version 2'!$C$6)</f>
        <v/>
      </c>
      <c r="H34" s="7"/>
      <c r="I34" s="7"/>
      <c r="J34" s="6" t="str">
        <f t="shared" ref="J34" si="13">IF(K34="","","+")</f>
        <v/>
      </c>
      <c r="K34" s="10" t="str">
        <f>IF(SUMIF('Budget version 2'!$C:$C,F34,'Budget version 2'!$F:$F)=0,"",SUMIF('Budget version 2'!$C:$C,F34,'Budget version 2'!$F:$F))</f>
        <v/>
      </c>
      <c r="L34" s="96" t="str">
        <f t="shared" si="0"/>
        <v/>
      </c>
      <c r="M34" s="4"/>
    </row>
    <row r="35" spans="1:15">
      <c r="A35" s="134" t="str">
        <f t="shared" ca="1" si="1"/>
        <v/>
      </c>
      <c r="B35" s="6" t="str">
        <f t="shared" ca="1" si="2"/>
        <v/>
      </c>
      <c r="C35" s="6" t="str">
        <f t="shared" ca="1" si="3"/>
        <v/>
      </c>
      <c r="D35" s="98" t="str">
        <f ca="1">IF(K35="","",(IF('Budget version 2'!$C$4="",'CGA ONLY-SSB JV (2)'!$C$5,"")))</f>
        <v/>
      </c>
      <c r="E35" s="96" t="str">
        <f ca="1">IF(K35="","",'Budget version 2'!$C$5)</f>
        <v/>
      </c>
      <c r="F35" s="96" t="s">
        <v>170</v>
      </c>
      <c r="G35" s="97" t="str">
        <f ca="1">IF(K35="","",'Budget version 2'!$C$6)</f>
        <v/>
      </c>
      <c r="H35" s="7"/>
      <c r="I35" s="7"/>
      <c r="J35" s="6" t="str">
        <f t="shared" ca="1" si="4"/>
        <v/>
      </c>
      <c r="K35" s="10" t="str">
        <f ca="1">IF(SUMIF('Budget version 2'!$C:$C,F35,'Budget version 2'!$F:$F)=0,"",SUMIF('Budget version 2'!$C:$C,F35,'Budget version 2'!$F:$F))</f>
        <v/>
      </c>
      <c r="L35" s="96" t="str">
        <f t="shared" ca="1" si="0"/>
        <v/>
      </c>
      <c r="M35" s="4"/>
    </row>
    <row r="36" spans="1:15">
      <c r="A36" s="3"/>
      <c r="B36" s="4"/>
      <c r="C36" s="4"/>
      <c r="E36" s="96"/>
      <c r="F36" s="96"/>
      <c r="G36" s="97"/>
      <c r="H36" s="7"/>
      <c r="I36" s="7"/>
      <c r="J36" s="7"/>
      <c r="K36" s="10"/>
      <c r="L36" s="96"/>
      <c r="M36" s="4"/>
    </row>
    <row r="37" spans="1:15">
      <c r="A37" s="3"/>
      <c r="B37" s="4"/>
      <c r="C37" s="4"/>
      <c r="E37" s="96"/>
      <c r="F37" s="96"/>
      <c r="G37" s="97"/>
      <c r="H37" s="7"/>
      <c r="I37" s="7"/>
      <c r="J37" s="7"/>
      <c r="K37" s="10"/>
      <c r="L37" s="96"/>
      <c r="M37" s="4"/>
    </row>
    <row r="38" spans="1:15" ht="15.75" thickBot="1">
      <c r="A38" s="3"/>
      <c r="B38" s="4"/>
      <c r="C38" s="4"/>
      <c r="E38" s="7"/>
      <c r="F38" s="6"/>
      <c r="G38" s="9"/>
      <c r="H38" s="4"/>
      <c r="I38" s="4"/>
      <c r="J38" s="4"/>
      <c r="K38" s="86">
        <f ca="1">SUM(K8:K35)</f>
        <v>0</v>
      </c>
      <c r="L38" s="7" t="s">
        <v>192</v>
      </c>
      <c r="M38" s="4"/>
    </row>
    <row r="39" spans="1:15" ht="28.9" customHeight="1" thickBot="1">
      <c r="A39" s="3"/>
      <c r="B39" s="4"/>
      <c r="C39" s="4"/>
      <c r="E39" s="7"/>
      <c r="F39" s="6"/>
      <c r="G39" s="9"/>
      <c r="H39" s="4"/>
      <c r="I39" s="4"/>
      <c r="J39" s="4"/>
      <c r="K39" s="10">
        <f ca="1">+K38-'Budget version 2'!F51</f>
        <v>0</v>
      </c>
      <c r="L39" s="135" t="s">
        <v>193</v>
      </c>
      <c r="M39" s="164" t="s">
        <v>197</v>
      </c>
      <c r="N39" s="165"/>
      <c r="O39" s="166"/>
    </row>
  </sheetData>
  <autoFilter ref="A7:M35"/>
  <mergeCells count="1">
    <mergeCell ref="M39:O39"/>
  </mergeCells>
  <conditionalFormatting sqref="K39">
    <cfRule type="cellIs" dxfId="0" priority="1" operator="notEqual">
      <formula>0</formula>
    </cfRule>
  </conditionalFormatting>
  <pageMargins left="0.7" right="0.7" top="0.75" bottom="0.75" header="0.3" footer="0.3"/>
  <pageSetup scale="96"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5"/>
  <sheetViews>
    <sheetView workbookViewId="0"/>
  </sheetViews>
  <sheetFormatPr defaultRowHeight="15"/>
  <cols>
    <col min="1" max="1" width="2.7109375" customWidth="1"/>
    <col min="2" max="2" width="2.28515625" customWidth="1"/>
    <col min="4" max="4" width="12.28515625" customWidth="1"/>
  </cols>
  <sheetData>
    <row r="1" spans="1:6" ht="18.75">
      <c r="A1" s="8" t="s">
        <v>33</v>
      </c>
    </row>
    <row r="2" spans="1:6" ht="6" customHeight="1">
      <c r="A2" s="8"/>
    </row>
    <row r="3" spans="1:6">
      <c r="B3" s="1" t="s">
        <v>36</v>
      </c>
    </row>
    <row r="4" spans="1:6">
      <c r="C4" t="s">
        <v>37</v>
      </c>
    </row>
    <row r="5" spans="1:6">
      <c r="C5" t="s">
        <v>40</v>
      </c>
    </row>
    <row r="6" spans="1:6">
      <c r="C6" t="s">
        <v>38</v>
      </c>
    </row>
    <row r="7" spans="1:6">
      <c r="C7" t="s">
        <v>39</v>
      </c>
    </row>
    <row r="8" spans="1:6">
      <c r="C8" t="s">
        <v>42</v>
      </c>
    </row>
    <row r="10" spans="1:6">
      <c r="B10" s="1" t="s">
        <v>55</v>
      </c>
    </row>
    <row r="11" spans="1:6">
      <c r="C11" t="s">
        <v>54</v>
      </c>
    </row>
    <row r="12" spans="1:6">
      <c r="C12" t="s">
        <v>56</v>
      </c>
    </row>
    <row r="14" spans="1:6">
      <c r="B14" s="1" t="s">
        <v>7</v>
      </c>
    </row>
    <row r="15" spans="1:6">
      <c r="C15" t="s">
        <v>5</v>
      </c>
      <c r="F15">
        <v>6010</v>
      </c>
    </row>
    <row r="16" spans="1:6">
      <c r="C16" t="s">
        <v>6</v>
      </c>
      <c r="F16">
        <v>6020</v>
      </c>
    </row>
    <row r="17" spans="2:6">
      <c r="C17" t="s">
        <v>49</v>
      </c>
      <c r="F17">
        <v>6040</v>
      </c>
    </row>
    <row r="18" spans="2:6">
      <c r="C18" t="s">
        <v>8</v>
      </c>
      <c r="F18">
        <v>6100</v>
      </c>
    </row>
    <row r="20" spans="2:6">
      <c r="B20" s="1" t="s">
        <v>9</v>
      </c>
    </row>
    <row r="21" spans="2:6">
      <c r="B21" s="1"/>
      <c r="C21" s="2">
        <v>0</v>
      </c>
    </row>
    <row r="22" spans="2:6">
      <c r="C22" s="2">
        <v>0.1</v>
      </c>
    </row>
    <row r="23" spans="2:6">
      <c r="C23" s="2">
        <v>0.2</v>
      </c>
    </row>
    <row r="24" spans="2:6">
      <c r="C24" s="2">
        <v>0.3</v>
      </c>
    </row>
    <row r="25" spans="2:6">
      <c r="C25" s="2">
        <v>0.4</v>
      </c>
    </row>
    <row r="27" spans="2:6">
      <c r="B27" s="1" t="s">
        <v>4</v>
      </c>
    </row>
    <row r="28" spans="2:6">
      <c r="C28" t="s">
        <v>67</v>
      </c>
      <c r="F28">
        <v>7080</v>
      </c>
    </row>
    <row r="29" spans="2:6">
      <c r="C29" t="s">
        <v>53</v>
      </c>
      <c r="F29">
        <v>7100</v>
      </c>
    </row>
    <row r="30" spans="2:6">
      <c r="C30" t="s">
        <v>47</v>
      </c>
      <c r="F30">
        <v>7085</v>
      </c>
    </row>
    <row r="31" spans="2:6">
      <c r="C31" t="s">
        <v>51</v>
      </c>
      <c r="F31">
        <v>7090</v>
      </c>
    </row>
    <row r="32" spans="2:6">
      <c r="C32" t="s">
        <v>46</v>
      </c>
      <c r="F32">
        <v>7078</v>
      </c>
    </row>
    <row r="35" spans="2:6">
      <c r="B35" s="1" t="s">
        <v>30</v>
      </c>
    </row>
    <row r="36" spans="2:6">
      <c r="C36" t="s">
        <v>51</v>
      </c>
      <c r="F36">
        <v>7090</v>
      </c>
    </row>
    <row r="37" spans="2:6">
      <c r="C37" t="s">
        <v>52</v>
      </c>
      <c r="F37">
        <v>7105</v>
      </c>
    </row>
    <row r="40" spans="2:6">
      <c r="B40" s="1" t="s">
        <v>3</v>
      </c>
    </row>
    <row r="41" spans="2:6">
      <c r="C41" t="s">
        <v>15</v>
      </c>
      <c r="F41">
        <v>7110</v>
      </c>
    </row>
    <row r="42" spans="2:6">
      <c r="C42" t="s">
        <v>67</v>
      </c>
      <c r="F42">
        <v>7080</v>
      </c>
    </row>
    <row r="43" spans="2:6">
      <c r="C43" t="s">
        <v>53</v>
      </c>
      <c r="F43">
        <v>7100</v>
      </c>
    </row>
    <row r="44" spans="2:6">
      <c r="C44" t="s">
        <v>47</v>
      </c>
      <c r="F44">
        <v>7085</v>
      </c>
    </row>
    <row r="45" spans="2:6">
      <c r="C45" t="s">
        <v>50</v>
      </c>
      <c r="F45">
        <v>7005</v>
      </c>
    </row>
    <row r="46" spans="2:6">
      <c r="C46" t="s">
        <v>81</v>
      </c>
      <c r="F46">
        <v>7050</v>
      </c>
    </row>
    <row r="47" spans="2:6">
      <c r="C47" t="s">
        <v>43</v>
      </c>
      <c r="F47">
        <v>7050</v>
      </c>
    </row>
    <row r="48" spans="2:6">
      <c r="C48" t="s">
        <v>44</v>
      </c>
      <c r="F48">
        <v>7050</v>
      </c>
    </row>
    <row r="49" spans="1:6">
      <c r="C49" t="s">
        <v>45</v>
      </c>
      <c r="F49">
        <v>7005</v>
      </c>
    </row>
    <row r="50" spans="1:6">
      <c r="C50" t="s">
        <v>46</v>
      </c>
      <c r="F50">
        <v>7078</v>
      </c>
    </row>
    <row r="51" spans="1:6">
      <c r="C51" t="s">
        <v>85</v>
      </c>
      <c r="F51">
        <v>7078</v>
      </c>
    </row>
    <row r="52" spans="1:6">
      <c r="C52" t="s">
        <v>14</v>
      </c>
      <c r="F52">
        <v>7077</v>
      </c>
    </row>
    <row r="53" spans="1:6">
      <c r="C53" t="s">
        <v>13</v>
      </c>
      <c r="F53">
        <v>7055</v>
      </c>
    </row>
    <row r="56" spans="1:6">
      <c r="B56" s="1" t="s">
        <v>10</v>
      </c>
    </row>
    <row r="57" spans="1:6">
      <c r="C57" t="s">
        <v>11</v>
      </c>
      <c r="F57">
        <v>7075</v>
      </c>
    </row>
    <row r="58" spans="1:6">
      <c r="C58" t="s">
        <v>12</v>
      </c>
      <c r="F58">
        <v>7079</v>
      </c>
    </row>
    <row r="62" spans="1:6" ht="18.75">
      <c r="A62" s="8" t="s">
        <v>32</v>
      </c>
    </row>
    <row r="63" spans="1:6" ht="6.6" customHeight="1">
      <c r="A63" s="8"/>
    </row>
    <row r="64" spans="1:6">
      <c r="B64" s="1" t="s">
        <v>2</v>
      </c>
    </row>
    <row r="65" spans="2:3">
      <c r="C65" t="s">
        <v>34</v>
      </c>
    </row>
    <row r="66" spans="2:3">
      <c r="C66" t="s">
        <v>35</v>
      </c>
    </row>
    <row r="68" spans="2:3">
      <c r="B68" s="1" t="s">
        <v>2</v>
      </c>
    </row>
    <row r="69" spans="2:3">
      <c r="C69" t="s">
        <v>57</v>
      </c>
    </row>
    <row r="70" spans="2:3">
      <c r="C70" t="s">
        <v>58</v>
      </c>
    </row>
    <row r="71" spans="2:3">
      <c r="C71" t="s">
        <v>1</v>
      </c>
    </row>
    <row r="73" spans="2:3">
      <c r="B73" s="1" t="s">
        <v>31</v>
      </c>
    </row>
    <row r="74" spans="2:3">
      <c r="C74" t="s">
        <v>0</v>
      </c>
    </row>
    <row r="75" spans="2:3">
      <c r="C75" t="s">
        <v>16</v>
      </c>
    </row>
  </sheetData>
  <sortState ref="C28:F32">
    <sortCondition ref="C28"/>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39"/>
  <sheetViews>
    <sheetView workbookViewId="0"/>
  </sheetViews>
  <sheetFormatPr defaultRowHeight="15"/>
  <cols>
    <col min="1" max="1" width="2.85546875" customWidth="1"/>
    <col min="2" max="2" width="2.28515625" customWidth="1"/>
    <col min="3" max="3" width="14.5703125" customWidth="1"/>
    <col min="4" max="4" width="18.5703125" customWidth="1"/>
    <col min="6" max="6" width="50.28515625" bestFit="1" customWidth="1"/>
  </cols>
  <sheetData>
    <row r="1" spans="1:6" ht="30">
      <c r="A1" s="11" t="s">
        <v>59</v>
      </c>
      <c r="B1" s="12"/>
      <c r="C1" s="12"/>
      <c r="D1" s="13"/>
      <c r="E1" s="14" t="s">
        <v>60</v>
      </c>
      <c r="F1" s="14" t="s">
        <v>61</v>
      </c>
    </row>
    <row r="2" spans="1:6">
      <c r="B2" s="11" t="s">
        <v>7</v>
      </c>
      <c r="C2" s="12"/>
      <c r="D2" s="12"/>
      <c r="E2" s="12"/>
      <c r="F2" s="13"/>
    </row>
    <row r="3" spans="1:6">
      <c r="C3" s="168" t="s">
        <v>5</v>
      </c>
      <c r="D3" s="168"/>
      <c r="E3" s="15">
        <v>6010</v>
      </c>
      <c r="F3" s="16" t="s">
        <v>62</v>
      </c>
    </row>
    <row r="4" spans="1:6">
      <c r="C4" s="167" t="s">
        <v>6</v>
      </c>
      <c r="D4" s="167"/>
      <c r="E4" s="17">
        <v>6020</v>
      </c>
      <c r="F4" s="18" t="s">
        <v>63</v>
      </c>
    </row>
    <row r="5" spans="1:6">
      <c r="C5" s="167" t="s">
        <v>215</v>
      </c>
      <c r="D5" s="167"/>
      <c r="E5" s="17">
        <v>6025</v>
      </c>
      <c r="F5" s="18" t="s">
        <v>213</v>
      </c>
    </row>
    <row r="6" spans="1:6">
      <c r="C6" s="167" t="s">
        <v>49</v>
      </c>
      <c r="D6" s="167"/>
      <c r="E6" s="17">
        <v>6040</v>
      </c>
      <c r="F6" s="18" t="s">
        <v>64</v>
      </c>
    </row>
    <row r="7" spans="1:6" ht="135">
      <c r="C7" s="169" t="s">
        <v>8</v>
      </c>
      <c r="D7" s="169"/>
      <c r="E7" s="19">
        <v>6100</v>
      </c>
      <c r="F7" s="20" t="s">
        <v>83</v>
      </c>
    </row>
    <row r="8" spans="1:6" ht="45">
      <c r="C8" s="169" t="s">
        <v>88</v>
      </c>
      <c r="D8" s="169"/>
      <c r="E8" s="19">
        <v>6299</v>
      </c>
      <c r="F8" s="20" t="s">
        <v>89</v>
      </c>
    </row>
    <row r="9" spans="1:6">
      <c r="B9" s="11" t="s">
        <v>4</v>
      </c>
      <c r="C9" s="12"/>
      <c r="D9" s="12"/>
      <c r="E9" s="21"/>
      <c r="F9" s="13"/>
    </row>
    <row r="10" spans="1:6" ht="45">
      <c r="C10" s="167" t="s">
        <v>67</v>
      </c>
      <c r="D10" s="167"/>
      <c r="E10" s="17">
        <v>7080</v>
      </c>
      <c r="F10" s="25" t="s">
        <v>68</v>
      </c>
    </row>
    <row r="11" spans="1:6" ht="45">
      <c r="C11" s="168" t="s">
        <v>51</v>
      </c>
      <c r="D11" s="168"/>
      <c r="E11" s="15">
        <v>7090</v>
      </c>
      <c r="F11" s="22" t="s">
        <v>65</v>
      </c>
    </row>
    <row r="12" spans="1:6" ht="105">
      <c r="C12" s="167" t="s">
        <v>53</v>
      </c>
      <c r="D12" s="167"/>
      <c r="E12" s="17">
        <v>7100</v>
      </c>
      <c r="F12" s="23" t="s">
        <v>84</v>
      </c>
    </row>
    <row r="13" spans="1:6">
      <c r="C13" s="167" t="s">
        <v>47</v>
      </c>
      <c r="D13" s="167"/>
      <c r="E13" s="17">
        <v>7085</v>
      </c>
      <c r="F13" s="18" t="s">
        <v>66</v>
      </c>
    </row>
    <row r="14" spans="1:6">
      <c r="C14" s="167" t="s">
        <v>46</v>
      </c>
      <c r="D14" s="167"/>
      <c r="E14" s="17">
        <v>7078</v>
      </c>
      <c r="F14" s="18" t="s">
        <v>66</v>
      </c>
    </row>
    <row r="15" spans="1:6">
      <c r="B15" s="11" t="s">
        <v>30</v>
      </c>
      <c r="C15" s="12"/>
      <c r="D15" s="12"/>
      <c r="E15" s="21"/>
      <c r="F15" s="13"/>
    </row>
    <row r="16" spans="1:6" ht="90">
      <c r="C16" s="168" t="s">
        <v>51</v>
      </c>
      <c r="D16" s="168"/>
      <c r="E16" s="15">
        <v>7090</v>
      </c>
      <c r="F16" s="22" t="s">
        <v>87</v>
      </c>
    </row>
    <row r="17" spans="2:6">
      <c r="C17" s="167" t="s">
        <v>52</v>
      </c>
      <c r="D17" s="167"/>
      <c r="E17" s="17">
        <v>7105</v>
      </c>
      <c r="F17" s="18" t="s">
        <v>69</v>
      </c>
    </row>
    <row r="18" spans="2:6">
      <c r="B18" s="11" t="s">
        <v>3</v>
      </c>
      <c r="C18" s="12"/>
      <c r="D18" s="12"/>
      <c r="E18" s="21"/>
      <c r="F18" s="13"/>
    </row>
    <row r="19" spans="2:6" ht="45">
      <c r="C19" s="168" t="s">
        <v>15</v>
      </c>
      <c r="D19" s="168"/>
      <c r="E19" s="15">
        <v>7110</v>
      </c>
      <c r="F19" s="24" t="s">
        <v>70</v>
      </c>
    </row>
    <row r="20" spans="2:6" ht="105">
      <c r="C20" s="167" t="s">
        <v>53</v>
      </c>
      <c r="D20" s="167"/>
      <c r="E20" s="17">
        <v>7100</v>
      </c>
      <c r="F20" s="23" t="s">
        <v>90</v>
      </c>
    </row>
    <row r="21" spans="2:6" ht="45">
      <c r="C21" s="167" t="s">
        <v>47</v>
      </c>
      <c r="D21" s="167"/>
      <c r="E21" s="17">
        <v>7085</v>
      </c>
      <c r="F21" s="23" t="s">
        <v>77</v>
      </c>
    </row>
    <row r="22" spans="2:6" ht="90">
      <c r="C22" s="167" t="s">
        <v>50</v>
      </c>
      <c r="D22" s="167"/>
      <c r="E22" s="17">
        <v>7005</v>
      </c>
      <c r="F22" s="23" t="s">
        <v>78</v>
      </c>
    </row>
    <row r="23" spans="2:6" ht="60">
      <c r="C23" s="170" t="s">
        <v>81</v>
      </c>
      <c r="D23" s="170"/>
      <c r="E23" s="17">
        <v>7050</v>
      </c>
      <c r="F23" s="25" t="s">
        <v>82</v>
      </c>
    </row>
    <row r="24" spans="2:6">
      <c r="C24" s="167" t="s">
        <v>48</v>
      </c>
      <c r="D24" s="167"/>
      <c r="E24" s="17">
        <v>7015</v>
      </c>
      <c r="F24" s="18" t="s">
        <v>69</v>
      </c>
    </row>
    <row r="25" spans="2:6" ht="45">
      <c r="C25" s="167" t="s">
        <v>43</v>
      </c>
      <c r="D25" s="167"/>
      <c r="E25" s="17">
        <v>7050</v>
      </c>
      <c r="F25" s="25" t="s">
        <v>71</v>
      </c>
    </row>
    <row r="26" spans="2:6" ht="30">
      <c r="C26" s="167" t="s">
        <v>44</v>
      </c>
      <c r="D26" s="167"/>
      <c r="E26" s="17">
        <v>7050</v>
      </c>
      <c r="F26" s="25" t="s">
        <v>72</v>
      </c>
    </row>
    <row r="27" spans="2:6" ht="45">
      <c r="C27" s="167" t="s">
        <v>45</v>
      </c>
      <c r="D27" s="167"/>
      <c r="E27" s="17">
        <v>7005</v>
      </c>
      <c r="F27" s="23" t="s">
        <v>79</v>
      </c>
    </row>
    <row r="28" spans="2:6" ht="45">
      <c r="C28" s="167" t="s">
        <v>46</v>
      </c>
      <c r="D28" s="167"/>
      <c r="E28" s="17">
        <v>7078</v>
      </c>
      <c r="F28" s="23" t="s">
        <v>80</v>
      </c>
    </row>
    <row r="29" spans="2:6" ht="45">
      <c r="C29" s="167" t="s">
        <v>85</v>
      </c>
      <c r="D29" s="167"/>
      <c r="E29" s="17">
        <v>7078</v>
      </c>
      <c r="F29" s="25" t="s">
        <v>86</v>
      </c>
    </row>
    <row r="30" spans="2:6" ht="30">
      <c r="C30" s="167" t="s">
        <v>14</v>
      </c>
      <c r="D30" s="167"/>
      <c r="E30" s="17">
        <v>7077</v>
      </c>
      <c r="F30" s="25" t="s">
        <v>73</v>
      </c>
    </row>
    <row r="31" spans="2:6" ht="75">
      <c r="C31" s="171" t="s">
        <v>13</v>
      </c>
      <c r="D31" s="171"/>
      <c r="E31" s="19">
        <v>7055</v>
      </c>
      <c r="F31" s="20" t="s">
        <v>74</v>
      </c>
    </row>
    <row r="32" spans="2:6">
      <c r="B32" s="11" t="s">
        <v>10</v>
      </c>
      <c r="C32" s="12"/>
      <c r="D32" s="12"/>
      <c r="E32" s="21"/>
      <c r="F32" s="13"/>
    </row>
    <row r="33" spans="3:6" ht="60">
      <c r="C33" s="172" t="s">
        <v>11</v>
      </c>
      <c r="D33" s="172"/>
      <c r="E33" s="15">
        <v>7075</v>
      </c>
      <c r="F33" s="22" t="s">
        <v>75</v>
      </c>
    </row>
    <row r="34" spans="3:6" ht="60">
      <c r="C34" s="167" t="s">
        <v>12</v>
      </c>
      <c r="D34" s="167"/>
      <c r="E34" s="17">
        <v>7079</v>
      </c>
      <c r="F34" s="25" t="s">
        <v>76</v>
      </c>
    </row>
    <row r="39" spans="3:6" ht="6.6" customHeight="1"/>
  </sheetData>
  <mergeCells count="28">
    <mergeCell ref="C30:D30"/>
    <mergeCell ref="C31:D31"/>
    <mergeCell ref="C33:D33"/>
    <mergeCell ref="C34:D34"/>
    <mergeCell ref="C29:D29"/>
    <mergeCell ref="C28:D28"/>
    <mergeCell ref="C23:D23"/>
    <mergeCell ref="C19:D19"/>
    <mergeCell ref="C20:D20"/>
    <mergeCell ref="C21:D21"/>
    <mergeCell ref="C22:D22"/>
    <mergeCell ref="C24:D24"/>
    <mergeCell ref="C25:D25"/>
    <mergeCell ref="C26:D26"/>
    <mergeCell ref="C27:D27"/>
    <mergeCell ref="C17:D17"/>
    <mergeCell ref="C3:D3"/>
    <mergeCell ref="C4:D4"/>
    <mergeCell ref="C6:D6"/>
    <mergeCell ref="C7:D7"/>
    <mergeCell ref="C11:D11"/>
    <mergeCell ref="C12:D12"/>
    <mergeCell ref="C13:D13"/>
    <mergeCell ref="C14:D14"/>
    <mergeCell ref="C10:D10"/>
    <mergeCell ref="C16:D16"/>
    <mergeCell ref="C8:D8"/>
    <mergeCell ref="C5:D5"/>
  </mergeCells>
  <printOptions horizontalCentered="1"/>
  <pageMargins left="0.2" right="0.2" top="0.75" bottom="0.25" header="0.3" footer="0.3"/>
  <pageSetup scale="92"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Old</vt:lpstr>
      <vt:lpstr>Budget version 2</vt:lpstr>
      <vt:lpstr>CGA ONLY-SSB JV (2)</vt:lpstr>
      <vt:lpstr>DROP DOWN CHOICES</vt:lpstr>
      <vt:lpstr>GUIDANCE</vt:lpstr>
      <vt:lpstr>'Budget version 2'!Print_Area</vt:lpstr>
      <vt:lpstr>'CGA ONLY-SSB JV (2)'!Print_Area</vt:lpstr>
      <vt:lpstr>GUIDANCE!Print_Titles</vt:lpstr>
    </vt:vector>
  </TitlesOfParts>
  <Company>Baylor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OSP</dc:creator>
  <cp:lastModifiedBy>Gina Bailey</cp:lastModifiedBy>
  <cp:lastPrinted>2019-05-09T20:14:23Z</cp:lastPrinted>
  <dcterms:created xsi:type="dcterms:W3CDTF">2010-03-11T15:43:36Z</dcterms:created>
  <dcterms:modified xsi:type="dcterms:W3CDTF">2021-07-26T18:23:12Z</dcterms:modified>
</cp:coreProperties>
</file>